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724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5" l="1"/>
  <c r="F129" i="5"/>
  <c r="F127" i="5"/>
  <c r="F121" i="5"/>
  <c r="F116" i="5"/>
  <c r="F110" i="5"/>
  <c r="F100" i="5"/>
  <c r="F94" i="5"/>
  <c r="F92" i="5"/>
  <c r="F72" i="5"/>
  <c r="F63" i="5" s="1"/>
  <c r="F54" i="5"/>
  <c r="F45" i="5"/>
  <c r="F33" i="5"/>
  <c r="F24" i="5"/>
  <c r="F20" i="5"/>
  <c r="F14" i="5"/>
  <c r="F8" i="5" s="1"/>
  <c r="E129" i="5"/>
  <c r="E127" i="5"/>
  <c r="E121" i="5"/>
  <c r="E116" i="5"/>
  <c r="E110" i="5"/>
  <c r="E100" i="5"/>
  <c r="E99" i="5" s="1"/>
  <c r="E94" i="5"/>
  <c r="E92" i="5"/>
  <c r="E72" i="5"/>
  <c r="E63" i="5" s="1"/>
  <c r="E54" i="5"/>
  <c r="E45" i="5"/>
  <c r="E33" i="5"/>
  <c r="E24" i="5"/>
  <c r="E20" i="5"/>
  <c r="E14" i="5"/>
  <c r="E8" i="5" s="1"/>
  <c r="E19" i="5" l="1"/>
  <c r="E7" i="5" s="1"/>
  <c r="F19" i="5"/>
  <c r="F99" i="5"/>
  <c r="F7" i="5" l="1"/>
  <c r="H120" i="5"/>
  <c r="G116" i="5"/>
  <c r="G129" i="5"/>
  <c r="G72" i="5" l="1"/>
  <c r="G63" i="5" s="1"/>
  <c r="H119" i="5"/>
  <c r="H118" i="5"/>
  <c r="H117" i="5"/>
  <c r="H116" i="5" s="1"/>
  <c r="H136" i="5"/>
  <c r="H137" i="5"/>
  <c r="H139" i="5"/>
  <c r="H138" i="5"/>
  <c r="H135" i="5"/>
  <c r="H134" i="5"/>
  <c r="H133" i="5"/>
  <c r="H132" i="5"/>
  <c r="H131" i="5"/>
  <c r="H129" i="5" s="1"/>
  <c r="H128" i="5"/>
  <c r="H126" i="5"/>
  <c r="H125" i="5"/>
  <c r="H124" i="5"/>
  <c r="H123" i="5"/>
  <c r="H122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98" i="5"/>
  <c r="H97" i="5"/>
  <c r="H96" i="5"/>
  <c r="H95" i="5"/>
  <c r="H93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5" i="5"/>
  <c r="H53" i="5"/>
  <c r="H52" i="5"/>
  <c r="H51" i="5"/>
  <c r="H50" i="5"/>
  <c r="H49" i="5"/>
  <c r="H48" i="5"/>
  <c r="H47" i="5"/>
  <c r="H46" i="5"/>
  <c r="H44" i="5"/>
  <c r="H43" i="5"/>
  <c r="H42" i="5"/>
  <c r="H41" i="5"/>
  <c r="H40" i="5"/>
  <c r="H39" i="5"/>
  <c r="H38" i="5"/>
  <c r="H37" i="5"/>
  <c r="H36" i="5"/>
  <c r="H35" i="5"/>
  <c r="H34" i="5"/>
  <c r="H32" i="5"/>
  <c r="H31" i="5"/>
  <c r="H30" i="5"/>
  <c r="H29" i="5"/>
  <c r="H28" i="5"/>
  <c r="H27" i="5"/>
  <c r="H26" i="5"/>
  <c r="H25" i="5"/>
  <c r="H18" i="5"/>
  <c r="H17" i="5"/>
  <c r="H16" i="5"/>
  <c r="H15" i="5"/>
  <c r="H12" i="5"/>
  <c r="H13" i="5"/>
  <c r="H11" i="5"/>
  <c r="G127" i="5"/>
  <c r="G121" i="5"/>
  <c r="G110" i="5"/>
  <c r="G100" i="5"/>
  <c r="G94" i="5"/>
  <c r="G92" i="5"/>
  <c r="G54" i="5"/>
  <c r="G45" i="5"/>
  <c r="G33" i="5"/>
  <c r="G24" i="5"/>
  <c r="G20" i="5"/>
  <c r="G14" i="5"/>
  <c r="G8" i="5" s="1"/>
  <c r="G99" i="5" l="1"/>
  <c r="G19" i="5"/>
  <c r="H72" i="5"/>
  <c r="H63" i="5" s="1"/>
  <c r="G7" i="5" l="1"/>
  <c r="D129" i="5"/>
  <c r="D127" i="5"/>
  <c r="D122" i="5"/>
  <c r="D121" i="5" s="1"/>
  <c r="D110" i="5"/>
  <c r="D100" i="5"/>
  <c r="D94" i="5"/>
  <c r="D92" i="5"/>
  <c r="D72" i="5"/>
  <c r="D63" i="5" s="1"/>
  <c r="D54" i="5"/>
  <c r="D45" i="5"/>
  <c r="D33" i="5"/>
  <c r="D24" i="5"/>
  <c r="D20" i="5"/>
  <c r="D14" i="5"/>
  <c r="D8" i="5" s="1"/>
  <c r="D99" i="5" l="1"/>
  <c r="D19" i="5"/>
  <c r="D7" i="5" l="1"/>
  <c r="B54" i="5"/>
  <c r="C54" i="5"/>
  <c r="H54" i="5"/>
  <c r="C116" i="5" l="1"/>
  <c r="B116" i="5"/>
  <c r="C129" i="5" l="1"/>
  <c r="B129" i="5"/>
  <c r="C94" i="5" l="1"/>
  <c r="H94" i="5"/>
  <c r="B94" i="5"/>
  <c r="C33" i="5"/>
  <c r="H33" i="5"/>
  <c r="B33" i="5"/>
  <c r="C72" i="5"/>
  <c r="C63" i="5" s="1"/>
  <c r="B72" i="5"/>
  <c r="B63" i="5" s="1"/>
  <c r="C100" i="5" l="1"/>
  <c r="H100" i="5"/>
  <c r="B100" i="5"/>
  <c r="C20" i="5" l="1"/>
  <c r="H20" i="5"/>
  <c r="B20" i="5"/>
  <c r="C110" i="5" l="1"/>
  <c r="H110" i="5"/>
  <c r="B110" i="5"/>
  <c r="B45" i="5" l="1"/>
  <c r="C45" i="5"/>
  <c r="H45" i="5"/>
  <c r="C14" i="5"/>
  <c r="H14" i="5"/>
  <c r="C8" i="5"/>
  <c r="H8" i="5"/>
  <c r="C24" i="5"/>
  <c r="H24" i="5"/>
  <c r="H19" i="5" s="1"/>
  <c r="C19" i="5" l="1"/>
  <c r="C121" i="5"/>
  <c r="B121" i="5"/>
  <c r="H121" i="5"/>
  <c r="C127" i="5"/>
  <c r="H127" i="5"/>
  <c r="H99" i="5"/>
  <c r="C99" i="5"/>
  <c r="B99" i="5"/>
  <c r="H92" i="5" l="1"/>
  <c r="H7" i="5" s="1"/>
  <c r="C92" i="5"/>
  <c r="C7" i="5" s="1"/>
  <c r="B92" i="5"/>
  <c r="B24" i="5"/>
  <c r="B19" i="5" s="1"/>
  <c r="B14" i="5"/>
  <c r="B8" i="5" s="1"/>
  <c r="B7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<sst xmlns="http://schemas.openxmlformats.org/spreadsheetml/2006/main" count="268" uniqueCount="199">
  <si>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</si>
  <si>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</si>
  <si>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</si>
  <si>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</si>
  <si>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</si>
  <si>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</si>
  <si>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</si>
  <si>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</si>
  <si>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</si>
  <si>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</si>
  <si>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</si>
  <si>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</si>
  <si>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</si>
  <si>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</si>
  <si>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</si>
  <si>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</si>
  <si>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</si>
  <si>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</si>
  <si>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</si>
  <si>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</si>
  <si>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</si>
  <si>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</si>
  <si>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</si>
  <si>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</si>
  <si>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</si>
  <si>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</si>
  <si>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</si>
  <si>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</si>
  <si>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</si>
  <si>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</si>
  <si>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</si>
  <si>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</si>
  <si>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</si>
  <si>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</si>
  <si>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</si>
  <si>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</si>
  <si>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</si>
  <si>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</si>
  <si>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</si>
  <si>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</si>
  <si>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</si>
  <si>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</si>
  <si>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</si>
  <si>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</si>
  <si>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</si>
  <si>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</si>
  <si>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</si>
  <si>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</si>
  <si>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</si>
  <si>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</si>
  <si>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</si>
  <si>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</si>
  <si>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</si>
  <si>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</si>
  <si>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</si>
  <si>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</si>
  <si>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</si>
  <si>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</si>
  <si>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</si>
  <si>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</si>
  <si>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</si>
  <si>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</si>
  <si>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</si>
  <si>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</si>
  <si>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</si>
  <si>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</si>
  <si>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</si>
  <si>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</si>
  <si>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</si>
  <si>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</si>
  <si>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</si>
  <si>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</si>
  <si>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</si>
  <si>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</si>
  <si>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</si>
  <si>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</si>
  <si>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</si>
  <si>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</si>
  <si>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</si>
  <si>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</si>
  <si>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</si>
  <si>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</si>
  <si>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</si>
  <si>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</si>
  <si>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</si>
  <si>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</si>
  <si>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</si>
  <si>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</si>
  <si>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</si>
  <si>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</si>
  <si>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</si>
  <si>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</si>
  <si>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</si>
  <si>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</si>
  <si>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</si>
  <si>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</si>
  <si>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</si>
  <si>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</si>
  <si>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</si>
  <si>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</si>
  <si>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</si>
  <si>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</si>
  <si>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</si>
  <si>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</si>
  <si>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</si>
  <si>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</si>
  <si>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</si>
  <si>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</si>
  <si>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</si>
  <si>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</si>
  <si>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</si>
  <si>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</si>
  <si>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</si>
  <si>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 xml:space="preserve">Поточний ремонт тратуарів </t>
  </si>
  <si>
    <t>Відновлення асфальтового покриття на прибудинкових територіях</t>
  </si>
  <si>
    <t>засувки  Ду80-1ш.т, Ду100-10шт.,Ду150-4шт.,Ду200-4шт.</t>
  </si>
  <si>
    <t>насос Speroni SG25-1,5 -2 шт.</t>
  </si>
  <si>
    <t>клапан редукційний Ду100-3шт.</t>
  </si>
  <si>
    <t>матеріали для проведення ремонту водопровідних мереж</t>
  </si>
  <si>
    <t>КП "Вднжитлокомсервіс"ВМР"</t>
  </si>
  <si>
    <t xml:space="preserve"> в т. ч. матеріали для проведення ремонту водопровідних мереж</t>
  </si>
  <si>
    <t>«Реконструкція резервуару технічної води на території с. Пушкарівка</t>
  </si>
  <si>
    <t>Поточний ремонт покрівлі нежитлової будівлі за адресою: вул.Шкільна,9,смт. Дніпровське</t>
  </si>
  <si>
    <t>Поточний ремонт покрівлі нежитлової будівлі за адресою: пл. О.Поля,8, м. Верхньодніпровськ</t>
  </si>
  <si>
    <t>Поточний ремонт покрівлі нежитлової будівлі за адресою: вул. Дніпровська,31, м. Верхньодніпровськ</t>
  </si>
  <si>
    <t>І. Зовнішне освітлення</t>
  </si>
  <si>
    <t xml:space="preserve">Оплата за спожиту електричну енергію </t>
  </si>
  <si>
    <t xml:space="preserve">ІІІ. Санітарна очистка  </t>
  </si>
  <si>
    <t>ІІ. Обслуговування вулично – дорожньої  мережі</t>
  </si>
  <si>
    <t xml:space="preserve">«Поточний ремонт об’єкту благоустрою «Майданчик для паркування транспортних засобів по вул. Дніпровській від                                пр. Шевченка до вул. Поля у м. Верхньодніпровськ» </t>
  </si>
  <si>
    <t xml:space="preserve">"Поточний ремонт об’єкту благоустрою «Тротуару по вул. Дніпровській від пр. Шевченка до вул. Поля у                                                          м. Верхньодніпровськ» </t>
  </si>
  <si>
    <t>ІV. Кладовища</t>
  </si>
  <si>
    <t>V. Благоустрій</t>
  </si>
  <si>
    <t>VI. Безпритульні  тварини</t>
  </si>
  <si>
    <t>VII. Теплопостачання</t>
  </si>
  <si>
    <t>VIII. Підтримка комунальних підприємств</t>
  </si>
  <si>
    <t>Х. Ремонт житлового фонду ОСББ, співфінансування</t>
  </si>
  <si>
    <t xml:space="preserve">ХІ. Придбання комунальної техніки </t>
  </si>
  <si>
    <t>ХІІ. Інша діяльність в сфері житлово-комунального господарства</t>
  </si>
  <si>
    <t>IХ. Ремонт комунального майна</t>
  </si>
  <si>
    <t>Капітальний ремонт доріг</t>
  </si>
  <si>
    <t>Капітальний ремонт доріг по пров. Весняний</t>
  </si>
  <si>
    <t>Капітальний ремонт доріг вул. Вишневої</t>
  </si>
  <si>
    <t>Капітальний ремонт доріг вул. Антонова</t>
  </si>
  <si>
    <t>Організація та проведення оплачуваних  громадських робіт</t>
  </si>
  <si>
    <t>Організація та проведення суспільно корисних робіт</t>
  </si>
  <si>
    <t>Поточний ремонт доріг на території с.Мишурин Ріг, с.Ганнівка, с.Пушкарівка</t>
  </si>
  <si>
    <t>промивкак каналізаційних мереж</t>
  </si>
  <si>
    <t xml:space="preserve">ХІІІ. Внески до статутного капіталу субєктів господарювання </t>
  </si>
  <si>
    <t>Інша техніка</t>
  </si>
  <si>
    <t>Поповнення статутного капіталу КП "Вднжитлокомсервіс"ВМР"</t>
  </si>
  <si>
    <t>Ремонт пішохідних доріжок</t>
  </si>
  <si>
    <t>Придбання мотокос</t>
  </si>
  <si>
    <t>"Придбання ігрового обладнання, як елемента благоустрою та послуги з благоустрою ремонту покриття ігрового майданчика</t>
  </si>
  <si>
    <t xml:space="preserve">Машина каналопромивочна КО - 503КП - 9 </t>
  </si>
  <si>
    <t>Ексковатор- навантажувач JCB 3CX SITEMASTER</t>
  </si>
  <si>
    <t xml:space="preserve">Поточний ремонт доріг на території громади          </t>
  </si>
  <si>
    <t>2023 зі змінами</t>
  </si>
  <si>
    <t>Придбання лав</t>
  </si>
  <si>
    <t>Придбання зупинок на території старостинських округів</t>
  </si>
  <si>
    <t xml:space="preserve">Заміна застарілого та енергоємного насосного агрегату СД450/95 на Головній каналізаційній станції (ГКНС) продуктивністю 450 м3/год, потужністю 250 кВт, висотою підйому 95 метрів на Насосний агрегат NM-VX 100-250, потужністю 110 кВт, висотою підйому до 105 метрів та пристрій керування одним трифазним насосом SPERONISMART-1SS-110.0 (плавний пуск). </t>
  </si>
  <si>
    <t>Придбання ігрового обладнання для  с/о</t>
  </si>
  <si>
    <t>Послуги сторонніх організацій ( виконання робіт на території старостинських округів прочищення каналів водовідведення та інші.)</t>
  </si>
  <si>
    <t>Поточний ремонтмереж водопостачання та водовідведення смт. Дніпровське</t>
  </si>
  <si>
    <t xml:space="preserve">в т.ч. труби поліетеленові </t>
  </si>
  <si>
    <t>насосний агрегат СМ125/80</t>
  </si>
  <si>
    <t xml:space="preserve">гідранти </t>
  </si>
  <si>
    <t>Утримання та поточний ремонт мереж вуличного освітлення</t>
  </si>
  <si>
    <t>Дорожня розмітка</t>
  </si>
  <si>
    <t>Роботи з термінового усунення ситуацій, які загрожують безпечному руху</t>
  </si>
  <si>
    <t>Придбання кущів квітів для озеленення міста</t>
  </si>
  <si>
    <t xml:space="preserve">Поточний ремонт пам’ятників </t>
  </si>
  <si>
    <t xml:space="preserve">Придбання урн </t>
  </si>
  <si>
    <t>Реконструкція обєкту благоустрою "Дошка пошани" під Меморіал на честь загиблих захисників та захисниць України ( виготовлення ПКД)</t>
  </si>
  <si>
    <t>Придбання модульного санвузлу</t>
  </si>
  <si>
    <t>ХІV. Послуги громадського автомобільного транспорту</t>
  </si>
  <si>
    <t>2025 зі змінами</t>
  </si>
  <si>
    <t>відхілення</t>
  </si>
  <si>
    <t xml:space="preserve"> та інфраструктури на 2021-2025 роки  у 2025 році</t>
  </si>
  <si>
    <t>Забезпечення функціонування підприємства ( фінансова підтримка)</t>
  </si>
  <si>
    <t>Вартість води для фонтану, бювету</t>
  </si>
  <si>
    <t>Автогрейдер в комплекті з переднім відвалом та розпушувачем</t>
  </si>
  <si>
    <t xml:space="preserve">Зміни, що вносяться до переліку завдань і заходів Програми розвитку житлово-комунального господарства, благоустрою </t>
  </si>
  <si>
    <t xml:space="preserve"> Ричажно-телескопічний автопідйомник (24м), на базі шасі  DAYUN CGC1100</t>
  </si>
  <si>
    <t>2024 зі змінами</t>
  </si>
  <si>
    <t xml:space="preserve">  </t>
  </si>
  <si>
    <t xml:space="preserve"> Заробітна плата робітників на виконання заходів з благоустрою (обслуговування зовнішнього освітлення), ЄСВ  та інше</t>
  </si>
  <si>
    <t>Заробітна плата робітників на виконання заходів з благоустрою (вулично-дорожньої мережі), ЄСВ та інше</t>
  </si>
  <si>
    <t xml:space="preserve"> Заробітна плата робітників на виконання заходів з благоустрою (догляд за закритими  та діючим кладовищем), ЄСВ  та інше</t>
  </si>
  <si>
    <t>Заробітна плата робітників на виконання заходів з благоустрою (утримання парків, скверів), ЄСВ  та інше</t>
  </si>
  <si>
    <t>Заробітна плата робітників на виконання заходів з благоустрою (утримання пляжу та набередної), ЄСВ  та інше</t>
  </si>
  <si>
    <t>Заробітна плата робітників на виконання заходів з благоустрою (ліквідація стихійних сміттєзвалищ)</t>
  </si>
  <si>
    <t>Заробітна плата робітників на виконання заходів з благоустрою (утримання зелених насаджень (санітарна обрізка зелених насаджень)</t>
  </si>
  <si>
    <t>Заробітна плата робітників на виконання заходів з благоустрою (косіння трави)</t>
  </si>
  <si>
    <t>Заробітна плата робітників на виконання заходів з благоустрою (Утримання  громадських вбиралень та біотуалетів)</t>
  </si>
  <si>
    <t>Заробітна плата робітників на виконання заходів з благоустрою (Утримання фонтанів міста в чистоті  (санітарна очистка )</t>
  </si>
  <si>
    <t>ХІ. Придбання джерел резервного живлення (генератори)</t>
  </si>
  <si>
    <t xml:space="preserve">Начальник Управління
житлово- комунального господарства та капітального будівництва Верхньодніпровської міської ради                                                                                                             Сергій ГОЛИК
</t>
  </si>
  <si>
    <t>Поточний ремонт "Алеї Слави" (поточний ремонт покриття на центральному кладовищі  м.Верхньодніпровськ, вул. Кам’янська, 101-К вздовж «Алеї Слави»)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</si>
</sst>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2" fontId="15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2" fontId="1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2" fontId="13" fillId="2" borderId="1" xfId="0" applyNumberFormat="1" applyFont="1" applyFill="1" applyBorder="1"/>
    <xf numFmtId="2" fontId="4" fillId="2" borderId="1" xfId="0" applyNumberFormat="1" applyFont="1" applyFill="1" applyBorder="1"/>
    <xf numFmtId="0" fontId="0" fillId="2" borderId="1" xfId="0" applyFill="1" applyBorder="1"/>
    <xf numFmtId="2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99" zoomScale="110" zoomScaleNormal="110" workbookViewId="0">
      <selection activeCell="I59" sqref="I59"/>
    </sheetView>
  </sheetViews>
  <sheetFormatPr defaultRowHeight="15" x14ac:dyDescent="0.25"/>
  <cols>
    <col min="1" max="1" width="66.42578125" customWidth="1"/>
    <col min="2" max="2" width="18" customWidth="1"/>
    <col min="3" max="5" width="17.7109375" customWidth="1"/>
    <col min="6" max="6" width="17.7109375" style="23" customWidth="1"/>
    <col min="7" max="7" width="15.7109375" customWidth="1"/>
    <col min="8" max="8" width="17.7109375" customWidth="1"/>
    <col min="9" max="9" width="12.5703125" bestFit="1" customWidth="1"/>
  </cols>
  <sheetData>
    <row r="1" spans="1:9" ht="18.75" x14ac:dyDescent="0.3">
      <c r="A1" s="83" t="s">
        <v>182</v>
      </c>
      <c r="B1" s="83"/>
      <c r="C1" s="83"/>
      <c r="D1" s="83"/>
      <c r="E1" s="83"/>
      <c r="F1" s="83"/>
      <c r="G1" s="83"/>
      <c r="H1" s="83"/>
    </row>
    <row r="2" spans="1:9" ht="18.75" x14ac:dyDescent="0.25">
      <c r="A2" s="84" t="s">
        <v>178</v>
      </c>
      <c r="B2" s="84"/>
      <c r="C2" s="84"/>
      <c r="D2" s="84"/>
      <c r="E2" s="84"/>
      <c r="F2" s="84"/>
      <c r="G2" s="84"/>
      <c r="H2" s="84"/>
    </row>
    <row r="3" spans="1:9" ht="32.25" customHeight="1" x14ac:dyDescent="0.25">
      <c r="A3" s="82" t="s">
        <v>0</v>
      </c>
      <c r="B3" s="38" t="s">
        <v>101</v>
      </c>
      <c r="C3" s="38" t="s">
        <v>1</v>
      </c>
      <c r="D3" s="2" t="s">
        <v>157</v>
      </c>
      <c r="E3" s="2" t="s">
        <v>184</v>
      </c>
      <c r="F3" s="85" t="s">
        <v>5</v>
      </c>
      <c r="G3" s="85"/>
      <c r="H3" s="86"/>
    </row>
    <row r="4" spans="1:9" ht="12" customHeight="1" x14ac:dyDescent="0.25">
      <c r="A4" s="82"/>
      <c r="B4" s="2"/>
      <c r="C4" s="2"/>
      <c r="F4" s="46">
        <v>2025</v>
      </c>
      <c r="G4" s="2" t="s">
        <v>176</v>
      </c>
      <c r="H4" s="38" t="s">
        <v>177</v>
      </c>
    </row>
    <row r="5" spans="1:9" ht="15.75" x14ac:dyDescent="0.25">
      <c r="A5" s="58"/>
      <c r="B5" s="2" t="s">
        <v>2</v>
      </c>
      <c r="C5" s="2" t="s">
        <v>2</v>
      </c>
      <c r="D5" s="2" t="s">
        <v>2</v>
      </c>
      <c r="E5" s="2" t="s">
        <v>2</v>
      </c>
      <c r="F5" s="47" t="s">
        <v>2</v>
      </c>
      <c r="G5" s="2" t="s">
        <v>2</v>
      </c>
      <c r="H5" s="2" t="s">
        <v>2</v>
      </c>
    </row>
    <row r="6" spans="1:9" ht="15.75" x14ac:dyDescent="0.25">
      <c r="A6" s="38">
        <v>1</v>
      </c>
      <c r="B6" s="38">
        <v>2</v>
      </c>
      <c r="C6" s="2">
        <v>3</v>
      </c>
      <c r="D6" s="59">
        <v>4</v>
      </c>
      <c r="E6" s="2">
        <v>5</v>
      </c>
      <c r="F6" s="47">
        <v>6</v>
      </c>
      <c r="G6" s="59">
        <v>7</v>
      </c>
      <c r="H6" s="38">
        <v>8</v>
      </c>
    </row>
    <row r="7" spans="1:9" ht="18" customHeight="1" x14ac:dyDescent="0.25">
      <c r="A7" s="3" t="s">
        <v>6</v>
      </c>
      <c r="B7" s="4">
        <f>B8+B19+B45+B54+B63+B92+B94+B99+B121+B127+B129+B136+B137</f>
        <v>9417834.0600000005</v>
      </c>
      <c r="C7" s="4">
        <f>C8+C19+C45+C54+C63+C92+C94+C99+C121+C127+C129+C136+C137</f>
        <v>30825405</v>
      </c>
      <c r="D7" s="4">
        <f>D8+D19+D45+D54+D63+D92+D94+D99+D121+D127+D129+D136+D137</f>
        <v>89162032</v>
      </c>
      <c r="E7" s="61">
        <f>E8+E19+E45+E54+E63+E92+E94+E99+E121+E127+E129+E136+E137+E139+E140</f>
        <v>83106587</v>
      </c>
      <c r="F7" s="43">
        <f>F8+F19+F45+F54+F63+F92+F94+F99+F121+F127+F129+F136+F137+F139</f>
        <v>46338000</v>
      </c>
      <c r="G7" s="43">
        <f>G8+G19+G45+G54+G63+G92+G94+G99+G121+G127+G129+G136+G137+G139</f>
        <v>48771000</v>
      </c>
      <c r="H7" s="4">
        <f>H8+H19+H45+H54+H63+H92+H94+H99+H121+H127+H129+H136+H137+H139</f>
        <v>2433000</v>
      </c>
      <c r="I7" s="30"/>
    </row>
    <row r="8" spans="1:9" ht="18.75" hidden="1" customHeight="1" x14ac:dyDescent="0.25">
      <c r="A8" s="5" t="s">
        <v>125</v>
      </c>
      <c r="B8" s="43">
        <f>B9+B10+B11+B12+B13+B14</f>
        <v>992916.99</v>
      </c>
      <c r="C8" s="43">
        <f t="shared" ref="C8:H8" si="0">C9+C10+C11+C12+C13+C14</f>
        <v>2433100</v>
      </c>
      <c r="D8" s="43">
        <f t="shared" ref="D8:E8" si="1">D9+D10+D11+D12+D13+D14</f>
        <v>3352500</v>
      </c>
      <c r="E8" s="61">
        <f t="shared" si="1"/>
        <v>4295882</v>
      </c>
      <c r="F8" s="43">
        <f t="shared" ref="F8:G8" si="2">F9+F10+F11+F12+F13+F14</f>
        <v>4021000</v>
      </c>
      <c r="G8" s="43">
        <f t="shared" si="2"/>
        <v>4021000</v>
      </c>
      <c r="H8" s="43">
        <f t="shared" si="0"/>
        <v>0</v>
      </c>
    </row>
    <row r="9" spans="1:9" ht="83.25" hidden="1" customHeight="1" x14ac:dyDescent="0.25">
      <c r="A9" s="6" t="s">
        <v>8</v>
      </c>
      <c r="B9" s="42"/>
      <c r="C9" s="44"/>
      <c r="D9" s="44"/>
      <c r="E9" s="60">
        <v>265860</v>
      </c>
      <c r="F9" s="39"/>
      <c r="G9" s="39"/>
      <c r="H9" s="39"/>
    </row>
    <row r="10" spans="1:9" ht="50.25" hidden="1" customHeight="1" x14ac:dyDescent="0.25">
      <c r="A10" s="6" t="s">
        <v>9</v>
      </c>
      <c r="B10" s="42"/>
      <c r="C10" s="44"/>
      <c r="D10" s="44"/>
      <c r="E10" s="60">
        <v>231022</v>
      </c>
      <c r="F10" s="39"/>
      <c r="G10" s="39"/>
      <c r="H10" s="39"/>
    </row>
    <row r="11" spans="1:9" ht="29.25" hidden="1" customHeight="1" x14ac:dyDescent="0.25">
      <c r="A11" s="6" t="s">
        <v>10</v>
      </c>
      <c r="B11" s="42"/>
      <c r="C11" s="44"/>
      <c r="D11" s="44"/>
      <c r="E11" s="62"/>
      <c r="F11" s="22"/>
      <c r="G11" s="22"/>
      <c r="H11" s="22">
        <f>G11-F11</f>
        <v>0</v>
      </c>
    </row>
    <row r="12" spans="1:9" ht="30.75" hidden="1" customHeight="1" x14ac:dyDescent="0.25">
      <c r="A12" s="6" t="s">
        <v>11</v>
      </c>
      <c r="B12" s="42"/>
      <c r="C12" s="44"/>
      <c r="D12" s="44"/>
      <c r="E12" s="62"/>
      <c r="F12" s="22"/>
      <c r="G12" s="22"/>
      <c r="H12" s="22">
        <f t="shared" ref="H12:H13" si="3">G12-F12</f>
        <v>0</v>
      </c>
    </row>
    <row r="13" spans="1:9" ht="31.5" hidden="1" customHeight="1" x14ac:dyDescent="0.25">
      <c r="A13" s="6" t="s">
        <v>12</v>
      </c>
      <c r="B13" s="42"/>
      <c r="C13" s="44"/>
      <c r="D13" s="44"/>
      <c r="E13" s="62"/>
      <c r="F13" s="22">
        <v>200000</v>
      </c>
      <c r="G13" s="22">
        <v>200000</v>
      </c>
      <c r="H13" s="22">
        <f t="shared" si="3"/>
        <v>0</v>
      </c>
    </row>
    <row r="14" spans="1:9" ht="15" hidden="1" customHeight="1" x14ac:dyDescent="0.25">
      <c r="A14" s="11" t="s">
        <v>13</v>
      </c>
      <c r="B14" s="43">
        <f>SUM(B15:B18)</f>
        <v>992916.99</v>
      </c>
      <c r="C14" s="43">
        <f t="shared" ref="C14:H14" si="4">SUM(C15:C18)</f>
        <v>2433100</v>
      </c>
      <c r="D14" s="43">
        <f t="shared" ref="D14:F14" si="5">SUM(D15:D18)</f>
        <v>3352500</v>
      </c>
      <c r="E14" s="61">
        <f t="shared" si="5"/>
        <v>3799000</v>
      </c>
      <c r="F14" s="43">
        <f t="shared" si="5"/>
        <v>3821000</v>
      </c>
      <c r="G14" s="43">
        <f t="shared" ref="G14" si="6">SUM(G15:G18)</f>
        <v>3821000</v>
      </c>
      <c r="H14" s="43">
        <f t="shared" si="4"/>
        <v>0</v>
      </c>
    </row>
    <row r="15" spans="1:9" ht="18.75" hidden="1" customHeight="1" x14ac:dyDescent="0.25">
      <c r="A15" s="12" t="s">
        <v>126</v>
      </c>
      <c r="B15" s="42">
        <v>852916.99</v>
      </c>
      <c r="C15" s="21">
        <v>1633100</v>
      </c>
      <c r="D15" s="21">
        <v>2292500</v>
      </c>
      <c r="E15" s="60">
        <v>2500000</v>
      </c>
      <c r="F15" s="22">
        <v>2500000</v>
      </c>
      <c r="G15" s="22">
        <v>2500000</v>
      </c>
      <c r="H15" s="22">
        <f t="shared" ref="H15:H18" si="7">G15-F15</f>
        <v>0</v>
      </c>
    </row>
    <row r="16" spans="1:9" ht="17.25" hidden="1" customHeight="1" x14ac:dyDescent="0.25">
      <c r="A16" s="6" t="s">
        <v>167</v>
      </c>
      <c r="B16" s="45">
        <v>70000</v>
      </c>
      <c r="C16" s="21">
        <v>270000</v>
      </c>
      <c r="D16" s="21">
        <v>400000</v>
      </c>
      <c r="E16" s="60">
        <v>624000</v>
      </c>
      <c r="F16" s="22">
        <v>351000</v>
      </c>
      <c r="G16" s="22">
        <v>351000</v>
      </c>
      <c r="H16" s="22">
        <f t="shared" si="7"/>
        <v>0</v>
      </c>
    </row>
    <row r="17" spans="1:8" ht="18" hidden="1" customHeight="1" x14ac:dyDescent="0.25">
      <c r="A17" s="13" t="s">
        <v>16</v>
      </c>
      <c r="B17" s="22">
        <v>10000</v>
      </c>
      <c r="C17" s="21">
        <v>50000</v>
      </c>
      <c r="D17" s="21">
        <v>60000</v>
      </c>
      <c r="E17" s="60">
        <v>65000</v>
      </c>
      <c r="F17" s="22">
        <v>170000</v>
      </c>
      <c r="G17" s="22">
        <v>170000</v>
      </c>
      <c r="H17" s="22">
        <f t="shared" si="7"/>
        <v>0</v>
      </c>
    </row>
    <row r="18" spans="1:8" s="23" customFormat="1" ht="35.25" hidden="1" customHeight="1" x14ac:dyDescent="0.25">
      <c r="A18" s="20" t="s">
        <v>186</v>
      </c>
      <c r="B18" s="22">
        <v>60000</v>
      </c>
      <c r="C18" s="21">
        <v>480000</v>
      </c>
      <c r="D18" s="21">
        <v>600000</v>
      </c>
      <c r="E18" s="60">
        <v>610000</v>
      </c>
      <c r="F18" s="22">
        <v>800000</v>
      </c>
      <c r="G18" s="22">
        <v>800000</v>
      </c>
      <c r="H18" s="22">
        <f t="shared" si="7"/>
        <v>0</v>
      </c>
    </row>
    <row r="19" spans="1:8" ht="21.75" hidden="1" customHeight="1" x14ac:dyDescent="0.25">
      <c r="A19" s="50" t="s">
        <v>128</v>
      </c>
      <c r="B19" s="43">
        <f t="shared" ref="B19:H19" si="8">B24+B33+B20</f>
        <v>7450725.2700000005</v>
      </c>
      <c r="C19" s="43">
        <f t="shared" si="8"/>
        <v>17761700</v>
      </c>
      <c r="D19" s="43">
        <f t="shared" si="8"/>
        <v>39949000</v>
      </c>
      <c r="E19" s="61">
        <f>E24+E33+E20</f>
        <v>46110618</v>
      </c>
      <c r="F19" s="43">
        <f t="shared" ref="F19" si="9">F24+F33+F20</f>
        <v>21063000</v>
      </c>
      <c r="G19" s="43">
        <f t="shared" si="8"/>
        <v>21063000</v>
      </c>
      <c r="H19" s="43">
        <f t="shared" si="8"/>
        <v>0</v>
      </c>
    </row>
    <row r="20" spans="1:8" ht="18" hidden="1" customHeight="1" x14ac:dyDescent="0.25">
      <c r="A20" s="50" t="s">
        <v>140</v>
      </c>
      <c r="B20" s="43">
        <f>B21+B22+B23</f>
        <v>0</v>
      </c>
      <c r="C20" s="43">
        <f t="shared" ref="C20:H20" si="10">C21+C22+C23</f>
        <v>0</v>
      </c>
      <c r="D20" s="43">
        <f t="shared" ref="D20:E20" si="11">D21+D22+D23</f>
        <v>5600000</v>
      </c>
      <c r="E20" s="61">
        <f t="shared" si="11"/>
        <v>0</v>
      </c>
      <c r="F20" s="43">
        <f t="shared" ref="F20:G20" si="12">F21+F22+F23</f>
        <v>0</v>
      </c>
      <c r="G20" s="43">
        <f t="shared" si="12"/>
        <v>0</v>
      </c>
      <c r="H20" s="43">
        <f t="shared" si="10"/>
        <v>0</v>
      </c>
    </row>
    <row r="21" spans="1:8" ht="21" hidden="1" customHeight="1" x14ac:dyDescent="0.25">
      <c r="A21" s="55" t="s">
        <v>141</v>
      </c>
      <c r="B21" s="43"/>
      <c r="C21" s="43"/>
      <c r="D21" s="21">
        <v>800000</v>
      </c>
      <c r="E21" s="61"/>
      <c r="F21" s="43"/>
      <c r="G21" s="43"/>
      <c r="H21" s="43"/>
    </row>
    <row r="22" spans="1:8" ht="18.75" hidden="1" customHeight="1" x14ac:dyDescent="0.25">
      <c r="A22" s="55" t="s">
        <v>142</v>
      </c>
      <c r="B22" s="43"/>
      <c r="C22" s="43"/>
      <c r="D22" s="21">
        <v>2500000</v>
      </c>
      <c r="E22" s="61"/>
      <c r="F22" s="43"/>
      <c r="G22" s="43"/>
      <c r="H22" s="43"/>
    </row>
    <row r="23" spans="1:8" ht="16.5" hidden="1" customHeight="1" x14ac:dyDescent="0.25">
      <c r="A23" s="55" t="s">
        <v>143</v>
      </c>
      <c r="B23" s="43"/>
      <c r="C23" s="43"/>
      <c r="D23" s="21">
        <v>2300000</v>
      </c>
      <c r="E23" s="61"/>
      <c r="F23" s="43"/>
      <c r="G23" s="43"/>
      <c r="H23" s="43"/>
    </row>
    <row r="24" spans="1:8" ht="19.5" hidden="1" customHeight="1" x14ac:dyDescent="0.25">
      <c r="A24" s="50" t="s">
        <v>19</v>
      </c>
      <c r="B24" s="43">
        <f>SUM(B25:B32)</f>
        <v>4362033.9800000004</v>
      </c>
      <c r="C24" s="43">
        <f t="shared" ref="C24:H24" si="13">SUM(C25:C32)</f>
        <v>13096700</v>
      </c>
      <c r="D24" s="43">
        <f>SUM(D25:D32)</f>
        <v>27655000</v>
      </c>
      <c r="E24" s="61">
        <f>SUM(E25:E32)</f>
        <v>37834118</v>
      </c>
      <c r="F24" s="43">
        <f t="shared" ref="F24" si="14">SUM(F25:F32)</f>
        <v>11200000</v>
      </c>
      <c r="G24" s="43">
        <f t="shared" ref="G24" si="15">SUM(G25:G32)</f>
        <v>11200000</v>
      </c>
      <c r="H24" s="43">
        <f t="shared" si="13"/>
        <v>0</v>
      </c>
    </row>
    <row r="25" spans="1:8" ht="15.75" hidden="1" customHeight="1" x14ac:dyDescent="0.25">
      <c r="A25" s="13" t="s">
        <v>91</v>
      </c>
      <c r="B25" s="39">
        <v>4362033.9800000004</v>
      </c>
      <c r="C25" s="21">
        <v>9096700</v>
      </c>
      <c r="D25" s="21">
        <v>21400000</v>
      </c>
      <c r="E25" s="60">
        <v>25950000</v>
      </c>
      <c r="F25" s="22">
        <v>8000000</v>
      </c>
      <c r="G25" s="22">
        <v>8000000</v>
      </c>
      <c r="H25" s="22">
        <f t="shared" ref="H25:H32" si="16">G25-F25</f>
        <v>0</v>
      </c>
    </row>
    <row r="26" spans="1:8" ht="26.25" hidden="1" customHeight="1" x14ac:dyDescent="0.25">
      <c r="A26" s="13" t="s">
        <v>20</v>
      </c>
      <c r="B26" s="39"/>
      <c r="C26" s="21">
        <v>2000000</v>
      </c>
      <c r="D26" s="21">
        <v>2400000</v>
      </c>
      <c r="E26" s="60">
        <v>4650000</v>
      </c>
      <c r="F26" s="22"/>
      <c r="G26" s="22"/>
      <c r="H26" s="22">
        <f t="shared" si="16"/>
        <v>0</v>
      </c>
    </row>
    <row r="27" spans="1:8" ht="16.5" hidden="1" customHeight="1" x14ac:dyDescent="0.25">
      <c r="A27" s="13" t="s">
        <v>21</v>
      </c>
      <c r="B27" s="39"/>
      <c r="C27" s="21">
        <v>700000</v>
      </c>
      <c r="D27" s="21">
        <v>1200000</v>
      </c>
      <c r="E27" s="60">
        <v>900000</v>
      </c>
      <c r="F27" s="22"/>
      <c r="G27" s="22"/>
      <c r="H27" s="22">
        <f t="shared" si="16"/>
        <v>0</v>
      </c>
    </row>
    <row r="28" spans="1:8" ht="30" hidden="1" customHeight="1" x14ac:dyDescent="0.25">
      <c r="A28" s="13" t="s">
        <v>146</v>
      </c>
      <c r="B28" s="39"/>
      <c r="C28" s="21">
        <v>1300000</v>
      </c>
      <c r="D28" s="21"/>
      <c r="E28" s="60"/>
      <c r="F28" s="22"/>
      <c r="G28" s="22"/>
      <c r="H28" s="22">
        <f t="shared" si="16"/>
        <v>0</v>
      </c>
    </row>
    <row r="29" spans="1:8" ht="20.25" hidden="1" customHeight="1" x14ac:dyDescent="0.25">
      <c r="A29" s="13" t="s">
        <v>113</v>
      </c>
      <c r="B29" s="39"/>
      <c r="C29" s="21"/>
      <c r="D29" s="21">
        <v>900000</v>
      </c>
      <c r="E29" s="60"/>
      <c r="F29" s="22"/>
      <c r="G29" s="22"/>
      <c r="H29" s="22">
        <f t="shared" si="16"/>
        <v>0</v>
      </c>
    </row>
    <row r="30" spans="1:8" ht="27" hidden="1" customHeight="1" x14ac:dyDescent="0.25">
      <c r="A30" s="13" t="s">
        <v>114</v>
      </c>
      <c r="B30" s="39"/>
      <c r="C30" s="21"/>
      <c r="D30" s="21">
        <v>1590000</v>
      </c>
      <c r="E30" s="60">
        <v>3465000</v>
      </c>
      <c r="F30" s="22"/>
      <c r="G30" s="22"/>
      <c r="H30" s="22">
        <f t="shared" si="16"/>
        <v>0</v>
      </c>
    </row>
    <row r="31" spans="1:8" ht="17.25" hidden="1" customHeight="1" x14ac:dyDescent="0.25">
      <c r="A31" s="13" t="s">
        <v>151</v>
      </c>
      <c r="B31" s="39"/>
      <c r="C31" s="21"/>
      <c r="D31" s="21">
        <v>165000</v>
      </c>
      <c r="E31" s="60"/>
      <c r="F31" s="22">
        <v>200000</v>
      </c>
      <c r="G31" s="22">
        <v>200000</v>
      </c>
      <c r="H31" s="22">
        <f t="shared" si="16"/>
        <v>0</v>
      </c>
    </row>
    <row r="32" spans="1:8" ht="19.5" hidden="1" customHeight="1" x14ac:dyDescent="0.25">
      <c r="A32" s="13" t="s">
        <v>156</v>
      </c>
      <c r="B32" s="39"/>
      <c r="C32" s="21"/>
      <c r="D32" s="21"/>
      <c r="E32" s="60">
        <v>2869118</v>
      </c>
      <c r="F32" s="22">
        <v>3000000</v>
      </c>
      <c r="G32" s="22">
        <v>3000000</v>
      </c>
      <c r="H32" s="22">
        <f t="shared" si="16"/>
        <v>0</v>
      </c>
    </row>
    <row r="33" spans="1:8" ht="16.5" hidden="1" customHeight="1" x14ac:dyDescent="0.25">
      <c r="A33" s="50" t="s">
        <v>24</v>
      </c>
      <c r="B33" s="43">
        <f t="shared" ref="B33:H33" si="17">SUM(B34:B44)</f>
        <v>3088691.29</v>
      </c>
      <c r="C33" s="43">
        <f t="shared" si="17"/>
        <v>4665000</v>
      </c>
      <c r="D33" s="43">
        <f t="shared" si="17"/>
        <v>6694000</v>
      </c>
      <c r="E33" s="61">
        <f>SUM(E34:E44)</f>
        <v>8276500</v>
      </c>
      <c r="F33" s="43">
        <f t="shared" ref="F33" si="18">SUM(F34:F44)</f>
        <v>9863000</v>
      </c>
      <c r="G33" s="43">
        <f t="shared" si="17"/>
        <v>9863000</v>
      </c>
      <c r="H33" s="43">
        <f t="shared" si="17"/>
        <v>0</v>
      </c>
    </row>
    <row r="34" spans="1:8" ht="34.5" hidden="1" customHeight="1" x14ac:dyDescent="0.25">
      <c r="A34" s="13" t="s">
        <v>25</v>
      </c>
      <c r="B34" s="22">
        <v>15000</v>
      </c>
      <c r="C34" s="21">
        <v>20000</v>
      </c>
      <c r="D34" s="21">
        <v>24000</v>
      </c>
      <c r="E34" s="60">
        <v>126000</v>
      </c>
      <c r="F34" s="22">
        <v>28000</v>
      </c>
      <c r="G34" s="22">
        <v>28000</v>
      </c>
      <c r="H34" s="22">
        <f t="shared" ref="H34:H44" si="19">G34-F34</f>
        <v>0</v>
      </c>
    </row>
    <row r="35" spans="1:8" ht="20.100000000000001" hidden="1" customHeight="1" x14ac:dyDescent="0.25">
      <c r="A35" s="13" t="s">
        <v>26</v>
      </c>
      <c r="B35" s="22">
        <v>300000</v>
      </c>
      <c r="C35" s="21">
        <v>560000</v>
      </c>
      <c r="D35" s="21">
        <v>600000</v>
      </c>
      <c r="E35" s="60">
        <v>600000</v>
      </c>
      <c r="F35" s="22">
        <v>600000</v>
      </c>
      <c r="G35" s="22">
        <v>600000</v>
      </c>
      <c r="H35" s="22">
        <f t="shared" si="19"/>
        <v>0</v>
      </c>
    </row>
    <row r="36" spans="1:8" ht="20.100000000000001" hidden="1" customHeight="1" x14ac:dyDescent="0.25">
      <c r="A36" s="13" t="s">
        <v>168</v>
      </c>
      <c r="B36" s="22"/>
      <c r="C36" s="21">
        <v>85000</v>
      </c>
      <c r="D36" s="21">
        <v>102000</v>
      </c>
      <c r="E36" s="60">
        <v>500000</v>
      </c>
      <c r="F36" s="22">
        <v>500000</v>
      </c>
      <c r="G36" s="22">
        <v>500000</v>
      </c>
      <c r="H36" s="22">
        <f t="shared" si="19"/>
        <v>0</v>
      </c>
    </row>
    <row r="37" spans="1:8" ht="20.100000000000001" hidden="1" customHeight="1" x14ac:dyDescent="0.25">
      <c r="A37" s="13" t="s">
        <v>28</v>
      </c>
      <c r="B37" s="22"/>
      <c r="C37" s="21">
        <v>30000</v>
      </c>
      <c r="D37" s="21">
        <v>30000</v>
      </c>
      <c r="E37" s="60">
        <v>30000</v>
      </c>
      <c r="F37" s="22">
        <v>30000</v>
      </c>
      <c r="G37" s="22">
        <v>30000</v>
      </c>
      <c r="H37" s="22">
        <f t="shared" si="19"/>
        <v>0</v>
      </c>
    </row>
    <row r="38" spans="1:8" ht="30" hidden="1" customHeight="1" x14ac:dyDescent="0.25">
      <c r="A38" s="13" t="s">
        <v>169</v>
      </c>
      <c r="B38" s="22"/>
      <c r="C38" s="21">
        <v>10000</v>
      </c>
      <c r="D38" s="21">
        <v>10000</v>
      </c>
      <c r="E38" s="60">
        <v>80000</v>
      </c>
      <c r="F38" s="22">
        <v>10000</v>
      </c>
      <c r="G38" s="22">
        <v>10000</v>
      </c>
      <c r="H38" s="22">
        <f t="shared" si="19"/>
        <v>0</v>
      </c>
    </row>
    <row r="39" spans="1:8" ht="16.5" hidden="1" customHeight="1" x14ac:dyDescent="0.25">
      <c r="A39" s="13" t="s">
        <v>30</v>
      </c>
      <c r="B39" s="22"/>
      <c r="C39" s="21">
        <v>40000</v>
      </c>
      <c r="D39" s="21">
        <v>40000</v>
      </c>
      <c r="E39" s="60">
        <v>40000</v>
      </c>
      <c r="F39" s="22">
        <v>40000</v>
      </c>
      <c r="G39" s="22">
        <v>40000</v>
      </c>
      <c r="H39" s="22">
        <f t="shared" si="19"/>
        <v>0</v>
      </c>
    </row>
    <row r="40" spans="1:8" ht="28.5" hidden="1" customHeight="1" x14ac:dyDescent="0.25">
      <c r="A40" s="13" t="s">
        <v>31</v>
      </c>
      <c r="B40" s="22">
        <v>40000</v>
      </c>
      <c r="C40" s="21">
        <v>200000</v>
      </c>
      <c r="D40" s="21">
        <v>200000</v>
      </c>
      <c r="E40" s="60">
        <v>360000</v>
      </c>
      <c r="F40" s="22">
        <v>300000</v>
      </c>
      <c r="G40" s="22">
        <v>300000</v>
      </c>
      <c r="H40" s="22">
        <f t="shared" si="19"/>
        <v>0</v>
      </c>
    </row>
    <row r="41" spans="1:8" ht="18.75" hidden="1" customHeight="1" x14ac:dyDescent="0.25">
      <c r="A41" s="6" t="s">
        <v>32</v>
      </c>
      <c r="B41" s="45">
        <v>80000</v>
      </c>
      <c r="C41" s="21">
        <v>120000</v>
      </c>
      <c r="D41" s="21">
        <v>132000</v>
      </c>
      <c r="E41" s="60">
        <v>140500</v>
      </c>
      <c r="F41" s="22">
        <v>155000</v>
      </c>
      <c r="G41" s="22">
        <v>155000</v>
      </c>
      <c r="H41" s="22">
        <f t="shared" si="19"/>
        <v>0</v>
      </c>
    </row>
    <row r="42" spans="1:8" ht="18.75" hidden="1" customHeight="1" x14ac:dyDescent="0.25">
      <c r="A42" s="6" t="s">
        <v>33</v>
      </c>
      <c r="B42" s="45">
        <v>223691.29</v>
      </c>
      <c r="C42" s="21">
        <v>1000000</v>
      </c>
      <c r="D42" s="21">
        <v>1500000</v>
      </c>
      <c r="E42" s="60">
        <v>1600000</v>
      </c>
      <c r="F42" s="22">
        <v>3000000</v>
      </c>
      <c r="G42" s="22">
        <v>3000000</v>
      </c>
      <c r="H42" s="22">
        <f t="shared" si="19"/>
        <v>0</v>
      </c>
    </row>
    <row r="43" spans="1:8" ht="33" hidden="1" customHeight="1" x14ac:dyDescent="0.25">
      <c r="A43" s="6" t="s">
        <v>187</v>
      </c>
      <c r="B43" s="45">
        <v>2400000</v>
      </c>
      <c r="C43" s="21">
        <v>2500000</v>
      </c>
      <c r="D43" s="21">
        <v>3500000</v>
      </c>
      <c r="E43" s="60">
        <v>4000000</v>
      </c>
      <c r="F43" s="22">
        <v>5000000</v>
      </c>
      <c r="G43" s="22">
        <v>5000000</v>
      </c>
      <c r="H43" s="22">
        <f t="shared" si="19"/>
        <v>0</v>
      </c>
    </row>
    <row r="44" spans="1:8" ht="48" hidden="1" customHeight="1" x14ac:dyDescent="0.25">
      <c r="A44" s="6" t="s">
        <v>162</v>
      </c>
      <c r="B44" s="45">
        <v>30000</v>
      </c>
      <c r="C44" s="21">
        <v>100000</v>
      </c>
      <c r="D44" s="21">
        <v>556000</v>
      </c>
      <c r="E44" s="60">
        <v>800000</v>
      </c>
      <c r="F44" s="22">
        <v>200000</v>
      </c>
      <c r="G44" s="22">
        <v>200000</v>
      </c>
      <c r="H44" s="22">
        <f t="shared" si="19"/>
        <v>0</v>
      </c>
    </row>
    <row r="45" spans="1:8" ht="19.5" hidden="1" customHeight="1" x14ac:dyDescent="0.25">
      <c r="A45" s="14" t="s">
        <v>127</v>
      </c>
      <c r="B45" s="43">
        <f>B46+B47+B50+B49+B51+B52+B53</f>
        <v>350284.75</v>
      </c>
      <c r="C45" s="43">
        <f>C46+C47+C50+C49+C51+C52+C53</f>
        <v>1429676</v>
      </c>
      <c r="D45" s="43">
        <f>D46+D47+D50+D49+D51+D52+D53+D48</f>
        <v>2161611</v>
      </c>
      <c r="E45" s="61">
        <f>E46+E47+E50+E49+E51+E52+E53</f>
        <v>2484578</v>
      </c>
      <c r="F45" s="43">
        <f>F46+F47+F50+F49+F51+F52+F53</f>
        <v>2780000</v>
      </c>
      <c r="G45" s="43">
        <f>G46+G47+G50+G49+G51+G52+G53</f>
        <v>2780000</v>
      </c>
      <c r="H45" s="43">
        <f>H46+H47+H50+H49+H51+H52+H53</f>
        <v>0</v>
      </c>
    </row>
    <row r="46" spans="1:8" ht="43.5" hidden="1" customHeight="1" x14ac:dyDescent="0.25">
      <c r="A46" s="15" t="s">
        <v>191</v>
      </c>
      <c r="B46" s="22">
        <v>56000</v>
      </c>
      <c r="C46" s="21">
        <v>300000</v>
      </c>
      <c r="D46" s="21">
        <v>450000</v>
      </c>
      <c r="E46" s="60">
        <v>300000</v>
      </c>
      <c r="F46" s="22">
        <v>500000</v>
      </c>
      <c r="G46" s="22">
        <v>500000</v>
      </c>
      <c r="H46" s="22">
        <f t="shared" ref="H46:H53" si="20">G46-F46</f>
        <v>0</v>
      </c>
    </row>
    <row r="47" spans="1:8" ht="30" hidden="1" customHeight="1" x14ac:dyDescent="0.25">
      <c r="A47" s="55" t="s">
        <v>192</v>
      </c>
      <c r="B47" s="22">
        <v>85000</v>
      </c>
      <c r="C47" s="21">
        <v>380000</v>
      </c>
      <c r="D47" s="21">
        <v>450000</v>
      </c>
      <c r="E47" s="60">
        <v>458500</v>
      </c>
      <c r="F47" s="22">
        <v>600000</v>
      </c>
      <c r="G47" s="22">
        <v>600000</v>
      </c>
      <c r="H47" s="22">
        <f t="shared" si="20"/>
        <v>0</v>
      </c>
    </row>
    <row r="48" spans="1:8" ht="17.25" hidden="1" customHeight="1" x14ac:dyDescent="0.25">
      <c r="A48" s="13" t="s">
        <v>152</v>
      </c>
      <c r="B48" s="22"/>
      <c r="C48" s="21"/>
      <c r="D48" s="21">
        <v>96000</v>
      </c>
      <c r="E48" s="60"/>
      <c r="F48" s="22"/>
      <c r="G48" s="22"/>
      <c r="H48" s="22">
        <f t="shared" si="20"/>
        <v>0</v>
      </c>
    </row>
    <row r="49" spans="1:8" ht="16.5" hidden="1" customHeight="1" x14ac:dyDescent="0.25">
      <c r="A49" s="13" t="s">
        <v>33</v>
      </c>
      <c r="B49" s="22"/>
      <c r="C49" s="21"/>
      <c r="D49" s="21">
        <v>500000</v>
      </c>
      <c r="E49" s="60">
        <v>1000000</v>
      </c>
      <c r="F49" s="22">
        <v>500000</v>
      </c>
      <c r="G49" s="22">
        <v>500000</v>
      </c>
      <c r="H49" s="22">
        <f t="shared" si="20"/>
        <v>0</v>
      </c>
    </row>
    <row r="50" spans="1:8" ht="21" hidden="1" customHeight="1" x14ac:dyDescent="0.25">
      <c r="A50" s="13" t="s">
        <v>193</v>
      </c>
      <c r="B50" s="22">
        <v>83000</v>
      </c>
      <c r="C50" s="21">
        <v>330000</v>
      </c>
      <c r="D50" s="21">
        <v>420000</v>
      </c>
      <c r="E50" s="60">
        <v>470000</v>
      </c>
      <c r="F50" s="22">
        <v>600000</v>
      </c>
      <c r="G50" s="22">
        <v>600000</v>
      </c>
      <c r="H50" s="22">
        <f t="shared" si="20"/>
        <v>0</v>
      </c>
    </row>
    <row r="51" spans="1:8" ht="15.75" hidden="1" customHeight="1" x14ac:dyDescent="0.25">
      <c r="A51" s="13" t="s">
        <v>40</v>
      </c>
      <c r="B51" s="22"/>
      <c r="C51" s="21">
        <v>85000</v>
      </c>
      <c r="D51" s="21">
        <v>120000</v>
      </c>
      <c r="E51" s="60">
        <v>120000</v>
      </c>
      <c r="F51" s="22">
        <v>140000</v>
      </c>
      <c r="G51" s="22">
        <v>140000</v>
      </c>
      <c r="H51" s="22">
        <f t="shared" si="20"/>
        <v>0</v>
      </c>
    </row>
    <row r="52" spans="1:8" ht="19.5" hidden="1" customHeight="1" x14ac:dyDescent="0.25">
      <c r="A52" s="13" t="s">
        <v>194</v>
      </c>
      <c r="B52" s="22">
        <v>35000</v>
      </c>
      <c r="C52" s="21">
        <v>104676</v>
      </c>
      <c r="D52" s="21">
        <v>125611</v>
      </c>
      <c r="E52" s="60">
        <v>136078</v>
      </c>
      <c r="F52" s="22">
        <v>440000</v>
      </c>
      <c r="G52" s="22">
        <v>440000</v>
      </c>
      <c r="H52" s="22">
        <f t="shared" si="20"/>
        <v>0</v>
      </c>
    </row>
    <row r="53" spans="1:8" s="23" customFormat="1" ht="12.75" hidden="1" customHeight="1" x14ac:dyDescent="0.25">
      <c r="A53" s="20" t="s">
        <v>97</v>
      </c>
      <c r="B53" s="22">
        <v>91284.75</v>
      </c>
      <c r="C53" s="21">
        <v>230000</v>
      </c>
      <c r="D53" s="21"/>
      <c r="E53" s="60"/>
      <c r="F53" s="22"/>
      <c r="G53" s="22"/>
      <c r="H53" s="22">
        <f t="shared" si="20"/>
        <v>0</v>
      </c>
    </row>
    <row r="54" spans="1:8" ht="18.75" customHeight="1" x14ac:dyDescent="0.25">
      <c r="A54" s="50" t="s">
        <v>131</v>
      </c>
      <c r="B54" s="43">
        <f>SUM(B55:B62)</f>
        <v>66000</v>
      </c>
      <c r="C54" s="43">
        <f t="shared" ref="C54:H54" si="21">SUM(C55:C62)</f>
        <v>200801</v>
      </c>
      <c r="D54" s="43">
        <f t="shared" ref="D54" si="22">SUM(D55:D62)</f>
        <v>709011</v>
      </c>
      <c r="E54" s="61">
        <f>SUM(E55:E62)</f>
        <v>226428</v>
      </c>
      <c r="F54" s="43">
        <f t="shared" ref="F54:G54" si="23">SUM(F55:F62)</f>
        <v>234000</v>
      </c>
      <c r="G54" s="43">
        <f t="shared" si="23"/>
        <v>1064000</v>
      </c>
      <c r="H54" s="43">
        <f t="shared" si="21"/>
        <v>830000</v>
      </c>
    </row>
    <row r="55" spans="1:8" ht="20.25" hidden="1" customHeight="1" x14ac:dyDescent="0.25">
      <c r="A55" s="6" t="s">
        <v>43</v>
      </c>
      <c r="B55" s="45">
        <v>12000</v>
      </c>
      <c r="C55" s="21">
        <v>48000</v>
      </c>
      <c r="D55" s="21">
        <v>57600</v>
      </c>
      <c r="E55" s="60">
        <v>62400</v>
      </c>
      <c r="F55" s="22">
        <v>64000</v>
      </c>
      <c r="G55" s="22">
        <v>64000</v>
      </c>
      <c r="H55" s="22">
        <f t="shared" ref="H55:H62" si="24">G55-F55</f>
        <v>0</v>
      </c>
    </row>
    <row r="56" spans="1:8" ht="32.25" hidden="1" customHeight="1" x14ac:dyDescent="0.25">
      <c r="A56" s="13" t="s">
        <v>188</v>
      </c>
      <c r="B56" s="22">
        <v>35000</v>
      </c>
      <c r="C56" s="21">
        <v>104676</v>
      </c>
      <c r="D56" s="21">
        <v>125611</v>
      </c>
      <c r="E56" s="60">
        <v>136078</v>
      </c>
      <c r="F56" s="22">
        <v>140000</v>
      </c>
      <c r="G56" s="22">
        <v>140000</v>
      </c>
      <c r="H56" s="22">
        <f t="shared" si="24"/>
        <v>0</v>
      </c>
    </row>
    <row r="57" spans="1:8" ht="16.5" hidden="1" customHeight="1" x14ac:dyDescent="0.25">
      <c r="A57" s="12" t="s">
        <v>45</v>
      </c>
      <c r="B57" s="45"/>
      <c r="C57" s="21">
        <v>1500</v>
      </c>
      <c r="D57" s="21">
        <v>1800</v>
      </c>
      <c r="E57" s="60">
        <v>1950</v>
      </c>
      <c r="F57" s="22">
        <v>2000</v>
      </c>
      <c r="G57" s="22">
        <v>2000</v>
      </c>
      <c r="H57" s="22">
        <f t="shared" si="24"/>
        <v>0</v>
      </c>
    </row>
    <row r="58" spans="1:8" ht="20.25" hidden="1" customHeight="1" x14ac:dyDescent="0.25">
      <c r="A58" s="15" t="s">
        <v>46</v>
      </c>
      <c r="B58" s="22">
        <v>15000</v>
      </c>
      <c r="C58" s="21">
        <v>20000</v>
      </c>
      <c r="D58" s="21">
        <v>24000</v>
      </c>
      <c r="E58" s="60">
        <v>26000</v>
      </c>
      <c r="F58" s="22">
        <v>28000</v>
      </c>
      <c r="G58" s="22">
        <v>28000</v>
      </c>
      <c r="H58" s="22">
        <f t="shared" si="24"/>
        <v>0</v>
      </c>
    </row>
    <row r="59" spans="1:8" ht="42" customHeight="1" x14ac:dyDescent="0.25">
      <c r="A59" s="15" t="s">
        <v>198</v>
      </c>
      <c r="B59" s="22"/>
      <c r="C59" s="21"/>
      <c r="D59" s="21">
        <v>500000</v>
      </c>
      <c r="E59" s="60"/>
      <c r="F59" s="22"/>
      <c r="G59" s="22">
        <v>830000</v>
      </c>
      <c r="H59" s="22">
        <f t="shared" si="24"/>
        <v>830000</v>
      </c>
    </row>
    <row r="60" spans="1:8" ht="33.75" hidden="1" customHeight="1" x14ac:dyDescent="0.25">
      <c r="A60" s="15" t="s">
        <v>102</v>
      </c>
      <c r="B60" s="22"/>
      <c r="C60" s="21">
        <v>10425</v>
      </c>
      <c r="D60" s="21"/>
      <c r="F60" s="22"/>
      <c r="G60" s="22"/>
      <c r="H60" s="22">
        <f t="shared" si="24"/>
        <v>0</v>
      </c>
    </row>
    <row r="61" spans="1:8" ht="15" hidden="1" customHeight="1" x14ac:dyDescent="0.25">
      <c r="A61" s="15" t="s">
        <v>47</v>
      </c>
      <c r="B61" s="22">
        <v>2000</v>
      </c>
      <c r="C61" s="21">
        <v>8100</v>
      </c>
      <c r="D61" s="21"/>
      <c r="E61" s="60"/>
      <c r="F61" s="22"/>
      <c r="G61" s="22"/>
      <c r="H61" s="22">
        <f t="shared" si="24"/>
        <v>0</v>
      </c>
    </row>
    <row r="62" spans="1:8" ht="21.75" hidden="1" customHeight="1" x14ac:dyDescent="0.25">
      <c r="A62" s="15" t="s">
        <v>48</v>
      </c>
      <c r="B62" s="22">
        <v>2000</v>
      </c>
      <c r="C62" s="21">
        <v>8100</v>
      </c>
      <c r="D62" s="21"/>
      <c r="E62" s="60"/>
      <c r="F62" s="22"/>
      <c r="G62" s="22"/>
      <c r="H62" s="22">
        <f t="shared" si="24"/>
        <v>0</v>
      </c>
    </row>
    <row r="63" spans="1:8" ht="18.75" hidden="1" customHeight="1" x14ac:dyDescent="0.25">
      <c r="A63" s="50" t="s">
        <v>132</v>
      </c>
      <c r="B63" s="43">
        <f t="shared" ref="B63:D63" si="25">B64+B65+B66+B70+B72+B67+B68+B69</f>
        <v>149000</v>
      </c>
      <c r="C63" s="43">
        <f t="shared" si="25"/>
        <v>2258970</v>
      </c>
      <c r="D63" s="43">
        <f t="shared" si="25"/>
        <v>8578293</v>
      </c>
      <c r="E63" s="43">
        <f>E64+E65+E66+E70+E72+E67+E68+E69</f>
        <v>8512731</v>
      </c>
      <c r="F63" s="43">
        <f t="shared" ref="F63" si="26">F64+F65+F66+F70+F72+F67+F68+F69</f>
        <v>1635000</v>
      </c>
      <c r="G63" s="43">
        <f>G64+G65+G66+G70+G72+G67+G68+G69+G71</f>
        <v>1635000</v>
      </c>
      <c r="H63" s="43">
        <f>H64+H65+H66+H70+H72+H67+H68+H69+H71</f>
        <v>0</v>
      </c>
    </row>
    <row r="64" spans="1:8" ht="30" hidden="1" customHeight="1" x14ac:dyDescent="0.25">
      <c r="A64" s="55" t="s">
        <v>50</v>
      </c>
      <c r="B64" s="39"/>
      <c r="C64" s="21">
        <v>1500000</v>
      </c>
      <c r="D64" s="44"/>
      <c r="E64" s="62"/>
      <c r="F64" s="39"/>
      <c r="G64" s="39"/>
      <c r="H64" s="22">
        <f t="shared" ref="H64:H71" si="27">G64-F64</f>
        <v>0</v>
      </c>
    </row>
    <row r="65" spans="1:8" ht="45" hidden="1" customHeight="1" x14ac:dyDescent="0.25">
      <c r="A65" s="55" t="s">
        <v>130</v>
      </c>
      <c r="B65" s="39"/>
      <c r="C65" s="21"/>
      <c r="D65" s="21">
        <v>2000000</v>
      </c>
      <c r="E65" s="62"/>
      <c r="F65" s="39"/>
      <c r="G65" s="39"/>
      <c r="H65" s="22">
        <f t="shared" si="27"/>
        <v>0</v>
      </c>
    </row>
    <row r="66" spans="1:8" ht="49.5" hidden="1" customHeight="1" x14ac:dyDescent="0.25">
      <c r="A66" s="74" t="s">
        <v>129</v>
      </c>
      <c r="B66" s="67"/>
      <c r="C66" s="68"/>
      <c r="D66" s="68">
        <v>1700000</v>
      </c>
      <c r="E66" s="62"/>
      <c r="F66" s="67"/>
      <c r="G66" s="67"/>
      <c r="H66" s="22">
        <f t="shared" si="27"/>
        <v>0</v>
      </c>
    </row>
    <row r="67" spans="1:8" ht="32.25" hidden="1" customHeight="1" x14ac:dyDescent="0.25">
      <c r="A67" s="55" t="s">
        <v>153</v>
      </c>
      <c r="B67" s="39"/>
      <c r="C67" s="21"/>
      <c r="D67" s="21">
        <v>2950729</v>
      </c>
      <c r="E67" s="62"/>
      <c r="F67" s="39"/>
      <c r="G67" s="39"/>
      <c r="H67" s="22">
        <f t="shared" si="27"/>
        <v>0</v>
      </c>
    </row>
    <row r="68" spans="1:8" ht="50.25" hidden="1" customHeight="1" x14ac:dyDescent="0.25">
      <c r="A68" s="75" t="s">
        <v>173</v>
      </c>
      <c r="B68" s="69"/>
      <c r="C68" s="70"/>
      <c r="D68" s="70"/>
      <c r="E68" s="60">
        <v>6280000</v>
      </c>
      <c r="F68" s="69"/>
      <c r="G68" s="69"/>
      <c r="H68" s="22">
        <f t="shared" si="27"/>
        <v>0</v>
      </c>
    </row>
    <row r="69" spans="1:8" ht="17.25" hidden="1" customHeight="1" x14ac:dyDescent="0.25">
      <c r="A69" s="75" t="s">
        <v>174</v>
      </c>
      <c r="B69" s="69"/>
      <c r="C69" s="70"/>
      <c r="D69" s="70"/>
      <c r="E69" s="60">
        <v>600000</v>
      </c>
      <c r="F69" s="69"/>
      <c r="G69" s="69"/>
      <c r="H69" s="22">
        <f t="shared" si="27"/>
        <v>0</v>
      </c>
    </row>
    <row r="70" spans="1:8" ht="17.25" hidden="1" customHeight="1" x14ac:dyDescent="0.25">
      <c r="A70" s="75" t="s">
        <v>51</v>
      </c>
      <c r="B70" s="69"/>
      <c r="C70" s="70">
        <v>50000</v>
      </c>
      <c r="D70" s="70">
        <v>50000</v>
      </c>
      <c r="E70" s="60">
        <v>238070</v>
      </c>
      <c r="F70" s="69"/>
      <c r="G70" s="69"/>
      <c r="H70" s="22">
        <f t="shared" si="27"/>
        <v>0</v>
      </c>
    </row>
    <row r="71" spans="1:8" ht="17.25" hidden="1" customHeight="1" x14ac:dyDescent="0.25">
      <c r="A71" s="75"/>
      <c r="B71" s="69"/>
      <c r="C71" s="70"/>
      <c r="D71" s="70"/>
      <c r="E71" s="60"/>
      <c r="F71" s="69"/>
      <c r="G71" s="80"/>
      <c r="H71" s="22">
        <f t="shared" si="27"/>
        <v>0</v>
      </c>
    </row>
    <row r="72" spans="1:8" ht="16.5" hidden="1" customHeight="1" x14ac:dyDescent="0.25">
      <c r="A72" s="50" t="s">
        <v>52</v>
      </c>
      <c r="B72" s="43">
        <f>B75+B76+B77+B78+B81+B82+B83+B84+B85+B86+B87+B88+B89+B90+B91+B73+B74</f>
        <v>149000</v>
      </c>
      <c r="C72" s="43">
        <f>C75+C76+C77+C78+C81+C82+C83+C84+C85+C86+C87+C88+C89+C90+C91+C73+C74</f>
        <v>708970</v>
      </c>
      <c r="D72" s="43">
        <f>D75+D76+D77+D78+D81+D82+D83+D84+D85+D86+D87+D88+D89+D90+D91+D73+D74+D79+D80</f>
        <v>1877564</v>
      </c>
      <c r="E72" s="61">
        <f>SUM(E73:E91)</f>
        <v>1394661</v>
      </c>
      <c r="F72" s="43">
        <f>F75+F76+F77+F78+F81+F82+F83+F84+F85+F86+F87+F88+F89+F90+F91+F73+F74+F79</f>
        <v>1635000</v>
      </c>
      <c r="G72" s="43">
        <f>G75+G76+G77+G78+G81+G82+G83+G84+G85+G86+G87+G88+G89+G90+G91+G73+G74+G79</f>
        <v>1635000</v>
      </c>
      <c r="H72" s="43">
        <f>H75+H76+H77+H78+H81+H82+H83+H84+H85+H86+H87+H88+H89+H90+H91+H73+H74+H79</f>
        <v>0</v>
      </c>
    </row>
    <row r="73" spans="1:8" ht="16.5" hidden="1" customHeight="1" x14ac:dyDescent="0.25">
      <c r="A73" s="55" t="s">
        <v>144</v>
      </c>
      <c r="B73" s="43"/>
      <c r="C73" s="43"/>
      <c r="D73" s="21">
        <v>107000</v>
      </c>
      <c r="E73" s="60">
        <v>50000</v>
      </c>
      <c r="F73" s="21">
        <v>140000</v>
      </c>
      <c r="G73" s="21">
        <v>140000</v>
      </c>
      <c r="H73" s="22">
        <f t="shared" ref="H73:H91" si="28">G73-F73</f>
        <v>0</v>
      </c>
    </row>
    <row r="74" spans="1:8" ht="16.5" hidden="1" customHeight="1" x14ac:dyDescent="0.25">
      <c r="A74" s="55" t="s">
        <v>145</v>
      </c>
      <c r="B74" s="43"/>
      <c r="C74" s="43"/>
      <c r="D74" s="21">
        <v>20000</v>
      </c>
      <c r="E74" s="60">
        <v>20000</v>
      </c>
      <c r="F74" s="21"/>
      <c r="G74" s="21"/>
      <c r="H74" s="22">
        <f t="shared" si="28"/>
        <v>0</v>
      </c>
    </row>
    <row r="75" spans="1:8" ht="20.100000000000001" hidden="1" customHeight="1" x14ac:dyDescent="0.25">
      <c r="A75" s="12" t="s">
        <v>170</v>
      </c>
      <c r="B75" s="42"/>
      <c r="C75" s="21">
        <v>20000</v>
      </c>
      <c r="D75" s="21">
        <v>451800</v>
      </c>
      <c r="E75" s="60">
        <v>50000</v>
      </c>
      <c r="F75" s="22">
        <v>28000</v>
      </c>
      <c r="G75" s="22">
        <v>28000</v>
      </c>
      <c r="H75" s="22">
        <f t="shared" si="28"/>
        <v>0</v>
      </c>
    </row>
    <row r="76" spans="1:8" ht="20.100000000000001" hidden="1" customHeight="1" x14ac:dyDescent="0.25">
      <c r="A76" s="12" t="s">
        <v>54</v>
      </c>
      <c r="B76" s="45">
        <v>20000</v>
      </c>
      <c r="C76" s="21">
        <v>20000</v>
      </c>
      <c r="D76" s="21">
        <v>24000</v>
      </c>
      <c r="E76" s="60">
        <v>26000</v>
      </c>
      <c r="F76" s="22">
        <v>28000</v>
      </c>
      <c r="G76" s="22">
        <v>28000</v>
      </c>
      <c r="H76" s="22">
        <f t="shared" si="28"/>
        <v>0</v>
      </c>
    </row>
    <row r="77" spans="1:8" ht="20.100000000000001" hidden="1" customHeight="1" x14ac:dyDescent="0.25">
      <c r="A77" s="13" t="s">
        <v>55</v>
      </c>
      <c r="B77" s="39"/>
      <c r="C77" s="21">
        <v>5000</v>
      </c>
      <c r="D77" s="21">
        <v>6000</v>
      </c>
      <c r="E77" s="60">
        <v>6000</v>
      </c>
      <c r="F77" s="22">
        <v>30000</v>
      </c>
      <c r="G77" s="22">
        <v>30000</v>
      </c>
      <c r="H77" s="22">
        <f t="shared" si="28"/>
        <v>0</v>
      </c>
    </row>
    <row r="78" spans="1:8" ht="20.100000000000001" hidden="1" customHeight="1" x14ac:dyDescent="0.25">
      <c r="A78" s="13" t="s">
        <v>171</v>
      </c>
      <c r="B78" s="39"/>
      <c r="C78" s="21">
        <v>50000</v>
      </c>
      <c r="D78" s="21">
        <v>80000</v>
      </c>
      <c r="E78" s="60">
        <v>80000</v>
      </c>
      <c r="F78" s="22">
        <v>80000</v>
      </c>
      <c r="G78" s="22">
        <v>80000</v>
      </c>
      <c r="H78" s="22">
        <f t="shared" si="28"/>
        <v>0</v>
      </c>
    </row>
    <row r="79" spans="1:8" ht="18.75" hidden="1" customHeight="1" x14ac:dyDescent="0.25">
      <c r="A79" s="13" t="s">
        <v>161</v>
      </c>
      <c r="B79" s="39"/>
      <c r="C79" s="21"/>
      <c r="D79" s="21">
        <v>180000</v>
      </c>
      <c r="E79" s="63">
        <v>400000</v>
      </c>
      <c r="F79" s="22">
        <v>200000</v>
      </c>
      <c r="G79" s="22">
        <v>200000</v>
      </c>
      <c r="H79" s="22">
        <f t="shared" si="28"/>
        <v>0</v>
      </c>
    </row>
    <row r="80" spans="1:8" ht="20.25" hidden="1" customHeight="1" x14ac:dyDescent="0.25">
      <c r="A80" s="13" t="s">
        <v>159</v>
      </c>
      <c r="B80" s="39"/>
      <c r="C80" s="21"/>
      <c r="D80" s="21">
        <v>140000</v>
      </c>
      <c r="E80" s="64"/>
      <c r="F80" s="22"/>
      <c r="G80" s="22"/>
      <c r="H80" s="22">
        <f t="shared" si="28"/>
        <v>0</v>
      </c>
    </row>
    <row r="81" spans="1:8" ht="20.100000000000001" hidden="1" customHeight="1" x14ac:dyDescent="0.25">
      <c r="A81" s="13" t="s">
        <v>158</v>
      </c>
      <c r="B81" s="39"/>
      <c r="C81" s="21">
        <v>30000</v>
      </c>
      <c r="D81" s="21">
        <v>186000</v>
      </c>
      <c r="E81" s="60">
        <v>39000</v>
      </c>
      <c r="F81" s="22">
        <v>100000</v>
      </c>
      <c r="G81" s="22">
        <v>100000</v>
      </c>
      <c r="H81" s="22">
        <f t="shared" si="28"/>
        <v>0</v>
      </c>
    </row>
    <row r="82" spans="1:8" ht="20.100000000000001" hidden="1" customHeight="1" x14ac:dyDescent="0.25">
      <c r="A82" s="13" t="s">
        <v>172</v>
      </c>
      <c r="B82" s="39"/>
      <c r="C82" s="21">
        <v>55000</v>
      </c>
      <c r="D82" s="21">
        <v>60000</v>
      </c>
      <c r="E82" s="60">
        <v>60000</v>
      </c>
      <c r="F82" s="22">
        <v>60000</v>
      </c>
      <c r="G82" s="22">
        <v>60000</v>
      </c>
      <c r="H82" s="22">
        <f t="shared" si="28"/>
        <v>0</v>
      </c>
    </row>
    <row r="83" spans="1:8" ht="25.5" hidden="1" customHeight="1" x14ac:dyDescent="0.25">
      <c r="A83" s="13" t="s">
        <v>189</v>
      </c>
      <c r="B83" s="22">
        <v>86200</v>
      </c>
      <c r="C83" s="21">
        <v>190320</v>
      </c>
      <c r="D83" s="21">
        <v>228384</v>
      </c>
      <c r="E83" s="60">
        <v>247416</v>
      </c>
      <c r="F83" s="22">
        <v>250000</v>
      </c>
      <c r="G83" s="22">
        <v>250000</v>
      </c>
      <c r="H83" s="22">
        <f t="shared" si="28"/>
        <v>0</v>
      </c>
    </row>
    <row r="84" spans="1:8" ht="20.100000000000001" hidden="1" customHeight="1" x14ac:dyDescent="0.25">
      <c r="A84" s="15" t="s">
        <v>60</v>
      </c>
      <c r="B84" s="39"/>
      <c r="C84" s="21">
        <v>30000</v>
      </c>
      <c r="D84" s="21">
        <v>36000</v>
      </c>
      <c r="E84" s="60">
        <v>39000</v>
      </c>
      <c r="F84" s="22">
        <v>40000</v>
      </c>
      <c r="G84" s="22">
        <v>40000</v>
      </c>
      <c r="H84" s="22">
        <f t="shared" si="28"/>
        <v>0</v>
      </c>
    </row>
    <row r="85" spans="1:8" ht="29.25" hidden="1" customHeight="1" x14ac:dyDescent="0.25">
      <c r="A85" s="13" t="s">
        <v>190</v>
      </c>
      <c r="B85" s="39"/>
      <c r="C85" s="21">
        <v>60000</v>
      </c>
      <c r="D85" s="21">
        <v>60000</v>
      </c>
      <c r="E85" s="60">
        <v>70000</v>
      </c>
      <c r="F85" s="22">
        <v>70000</v>
      </c>
      <c r="G85" s="22">
        <v>70000</v>
      </c>
      <c r="H85" s="22">
        <f t="shared" si="28"/>
        <v>0</v>
      </c>
    </row>
    <row r="86" spans="1:8" ht="17.25" hidden="1" customHeight="1" x14ac:dyDescent="0.25">
      <c r="A86" s="13" t="s">
        <v>62</v>
      </c>
      <c r="B86" s="39"/>
      <c r="C86" s="21">
        <v>49000</v>
      </c>
      <c r="D86" s="21">
        <v>58800</v>
      </c>
      <c r="E86" s="60">
        <v>63700</v>
      </c>
      <c r="F86" s="22">
        <v>65000</v>
      </c>
      <c r="G86" s="22">
        <v>65000</v>
      </c>
      <c r="H86" s="22">
        <f t="shared" si="28"/>
        <v>0</v>
      </c>
    </row>
    <row r="87" spans="1:8" ht="20.25" hidden="1" customHeight="1" x14ac:dyDescent="0.25">
      <c r="A87" s="13" t="s">
        <v>63</v>
      </c>
      <c r="B87" s="39"/>
      <c r="C87" s="21">
        <v>40000</v>
      </c>
      <c r="D87" s="21">
        <v>50000</v>
      </c>
      <c r="E87" s="60">
        <v>50000</v>
      </c>
      <c r="F87" s="22">
        <v>50000</v>
      </c>
      <c r="G87" s="22">
        <v>50000</v>
      </c>
      <c r="H87" s="22">
        <f t="shared" si="28"/>
        <v>0</v>
      </c>
    </row>
    <row r="88" spans="1:8" ht="14.25" hidden="1" customHeight="1" x14ac:dyDescent="0.25">
      <c r="A88" s="12" t="s">
        <v>195</v>
      </c>
      <c r="B88" s="42"/>
      <c r="C88" s="21">
        <v>39650</v>
      </c>
      <c r="D88" s="21">
        <v>47580</v>
      </c>
      <c r="E88" s="60">
        <v>51545</v>
      </c>
      <c r="F88" s="22">
        <v>52000</v>
      </c>
      <c r="G88" s="22">
        <v>52000</v>
      </c>
      <c r="H88" s="22">
        <f t="shared" si="28"/>
        <v>0</v>
      </c>
    </row>
    <row r="89" spans="1:8" ht="18.75" hidden="1" customHeight="1" x14ac:dyDescent="0.25">
      <c r="A89" s="13" t="s">
        <v>65</v>
      </c>
      <c r="B89" s="39"/>
      <c r="C89" s="21">
        <v>20000</v>
      </c>
      <c r="D89" s="21">
        <v>20000</v>
      </c>
      <c r="E89" s="60">
        <v>20000</v>
      </c>
      <c r="F89" s="22">
        <v>20000</v>
      </c>
      <c r="G89" s="22">
        <v>20000</v>
      </c>
      <c r="H89" s="22">
        <f t="shared" si="28"/>
        <v>0</v>
      </c>
    </row>
    <row r="90" spans="1:8" ht="16.5" hidden="1" customHeight="1" x14ac:dyDescent="0.25">
      <c r="A90" s="13" t="s">
        <v>180</v>
      </c>
      <c r="B90" s="39"/>
      <c r="C90" s="21">
        <v>20000</v>
      </c>
      <c r="D90" s="21">
        <v>22000</v>
      </c>
      <c r="E90" s="60">
        <v>22000</v>
      </c>
      <c r="F90" s="22">
        <v>322000</v>
      </c>
      <c r="G90" s="22">
        <v>322000</v>
      </c>
      <c r="H90" s="22">
        <f t="shared" si="28"/>
        <v>0</v>
      </c>
    </row>
    <row r="91" spans="1:8" ht="14.25" hidden="1" customHeight="1" x14ac:dyDescent="0.25">
      <c r="A91" s="13" t="s">
        <v>67</v>
      </c>
      <c r="B91" s="22">
        <v>42800</v>
      </c>
      <c r="C91" s="21">
        <v>80000</v>
      </c>
      <c r="D91" s="21">
        <v>100000</v>
      </c>
      <c r="E91" s="60">
        <v>100000</v>
      </c>
      <c r="F91" s="22">
        <v>100000</v>
      </c>
      <c r="G91" s="22">
        <v>100000</v>
      </c>
      <c r="H91" s="22">
        <f t="shared" si="28"/>
        <v>0</v>
      </c>
    </row>
    <row r="92" spans="1:8" ht="14.25" hidden="1" customHeight="1" x14ac:dyDescent="0.25">
      <c r="A92" s="16" t="s">
        <v>133</v>
      </c>
      <c r="B92" s="43">
        <f>B93</f>
        <v>0</v>
      </c>
      <c r="C92" s="43">
        <f>C93</f>
        <v>70000</v>
      </c>
      <c r="D92" s="43">
        <f t="shared" ref="D92:H92" si="29">D93</f>
        <v>90000</v>
      </c>
      <c r="E92" s="61">
        <f t="shared" si="29"/>
        <v>100000</v>
      </c>
      <c r="F92" s="43">
        <f t="shared" si="29"/>
        <v>120000</v>
      </c>
      <c r="G92" s="43">
        <f t="shared" si="29"/>
        <v>120000</v>
      </c>
      <c r="H92" s="43">
        <f t="shared" si="29"/>
        <v>0</v>
      </c>
    </row>
    <row r="93" spans="1:8" ht="27.75" hidden="1" customHeight="1" x14ac:dyDescent="0.25">
      <c r="A93" s="15" t="s">
        <v>69</v>
      </c>
      <c r="B93" s="39"/>
      <c r="C93" s="21">
        <v>70000</v>
      </c>
      <c r="D93" s="21">
        <v>90000</v>
      </c>
      <c r="E93" s="60">
        <v>100000</v>
      </c>
      <c r="F93" s="22">
        <v>120000</v>
      </c>
      <c r="G93" s="22">
        <v>120000</v>
      </c>
      <c r="H93" s="22">
        <f>G93-F93</f>
        <v>0</v>
      </c>
    </row>
    <row r="94" spans="1:8" ht="12.75" hidden="1" customHeight="1" x14ac:dyDescent="0.25">
      <c r="A94" s="16" t="s">
        <v>134</v>
      </c>
      <c r="B94" s="43">
        <f t="shared" ref="B94:H94" si="30">B95+B96+B97+B98</f>
        <v>0</v>
      </c>
      <c r="C94" s="43">
        <f t="shared" si="30"/>
        <v>0</v>
      </c>
      <c r="D94" s="43">
        <f t="shared" si="30"/>
        <v>10710000</v>
      </c>
      <c r="E94" s="61">
        <f>E95+E96+E97+E98</f>
        <v>0</v>
      </c>
      <c r="F94" s="43">
        <f t="shared" ref="F94:G94" si="31">F95+F96+F97+F98</f>
        <v>0</v>
      </c>
      <c r="G94" s="43">
        <f t="shared" si="31"/>
        <v>0</v>
      </c>
      <c r="H94" s="43">
        <f t="shared" si="30"/>
        <v>0</v>
      </c>
    </row>
    <row r="95" spans="1:8" ht="41.25" hidden="1" customHeight="1" x14ac:dyDescent="0.25">
      <c r="A95" s="76" t="s">
        <v>71</v>
      </c>
      <c r="B95" s="42"/>
      <c r="C95" s="21"/>
      <c r="D95" s="21">
        <v>3810000</v>
      </c>
      <c r="E95" s="60"/>
      <c r="F95" s="51"/>
      <c r="G95" s="51"/>
      <c r="H95" s="22">
        <f t="shared" ref="H95:H98" si="32">G95-F95</f>
        <v>0</v>
      </c>
    </row>
    <row r="96" spans="1:8" ht="45" hidden="1" customHeight="1" x14ac:dyDescent="0.25">
      <c r="A96" s="6" t="s">
        <v>72</v>
      </c>
      <c r="B96" s="42"/>
      <c r="C96" s="21"/>
      <c r="D96" s="21">
        <v>2984491</v>
      </c>
      <c r="E96" s="60"/>
      <c r="F96" s="51"/>
      <c r="G96" s="51"/>
      <c r="H96" s="22">
        <f t="shared" si="32"/>
        <v>0</v>
      </c>
    </row>
    <row r="97" spans="1:8" ht="29.25" hidden="1" customHeight="1" x14ac:dyDescent="0.25">
      <c r="A97" s="6" t="s">
        <v>73</v>
      </c>
      <c r="B97" s="42"/>
      <c r="C97" s="21"/>
      <c r="D97" s="21">
        <v>1546055</v>
      </c>
      <c r="E97" s="60"/>
      <c r="F97" s="51"/>
      <c r="G97" s="51"/>
      <c r="H97" s="22">
        <f t="shared" si="32"/>
        <v>0</v>
      </c>
    </row>
    <row r="98" spans="1:8" ht="48" hidden="1" customHeight="1" x14ac:dyDescent="0.25">
      <c r="A98" s="6" t="s">
        <v>74</v>
      </c>
      <c r="B98" s="42"/>
      <c r="C98" s="21"/>
      <c r="D98" s="21">
        <v>2369454</v>
      </c>
      <c r="E98" s="60"/>
      <c r="F98" s="51"/>
      <c r="G98" s="51"/>
      <c r="H98" s="22">
        <f t="shared" si="32"/>
        <v>0</v>
      </c>
    </row>
    <row r="99" spans="1:8" ht="16.5" customHeight="1" x14ac:dyDescent="0.25">
      <c r="A99" s="11" t="s">
        <v>135</v>
      </c>
      <c r="B99" s="43">
        <f>B100+B110+B115+B116+B118+B119</f>
        <v>406449.05</v>
      </c>
      <c r="C99" s="43">
        <f>C100+C110+C115+C116+C118+C119</f>
        <v>4911158</v>
      </c>
      <c r="D99" s="43">
        <f>D100+D110+D115+D116+D118+D119</f>
        <v>7033617</v>
      </c>
      <c r="E99" s="61">
        <f>E100+E110+E115+E116</f>
        <v>7170000</v>
      </c>
      <c r="F99" s="43">
        <f>F100+F110+F115+F116+F118+F119</f>
        <v>5170000</v>
      </c>
      <c r="G99" s="43">
        <f>G100+G110+G115+G116+G118+G119</f>
        <v>6773000</v>
      </c>
      <c r="H99" s="43">
        <f>H100+H110+H115+H116+H118+H119</f>
        <v>1603000</v>
      </c>
    </row>
    <row r="100" spans="1:8" ht="18.75" hidden="1" customHeight="1" x14ac:dyDescent="0.25">
      <c r="A100" s="5" t="s">
        <v>104</v>
      </c>
      <c r="B100" s="43">
        <f>SUM(B101:B108)</f>
        <v>324263.92</v>
      </c>
      <c r="C100" s="43">
        <f t="shared" ref="C100:H100" si="33">SUM(C101:C108)</f>
        <v>200000</v>
      </c>
      <c r="D100" s="43">
        <f>SUM(D101:D109)</f>
        <v>3027000</v>
      </c>
      <c r="E100" s="61">
        <f t="shared" ref="E100" si="34">SUM(E101:E108)</f>
        <v>870000</v>
      </c>
      <c r="F100" s="43">
        <f t="shared" ref="F100:G100" si="35">SUM(F101:F108)</f>
        <v>870000</v>
      </c>
      <c r="G100" s="43">
        <f t="shared" si="35"/>
        <v>870000</v>
      </c>
      <c r="H100" s="43">
        <f t="shared" si="33"/>
        <v>0</v>
      </c>
    </row>
    <row r="101" spans="1:8" ht="18.75" hidden="1" customHeight="1" x14ac:dyDescent="0.25">
      <c r="A101" s="12" t="s">
        <v>164</v>
      </c>
      <c r="B101" s="21"/>
      <c r="C101" s="21"/>
      <c r="D101" s="21">
        <v>90000</v>
      </c>
      <c r="E101" s="61">
        <v>188000</v>
      </c>
      <c r="F101" s="43"/>
      <c r="G101" s="43"/>
      <c r="H101" s="22">
        <f t="shared" ref="H101:H109" si="36">G101-F101</f>
        <v>0</v>
      </c>
    </row>
    <row r="102" spans="1:8" ht="18.75" hidden="1" customHeight="1" x14ac:dyDescent="0.25">
      <c r="A102" s="12" t="s">
        <v>115</v>
      </c>
      <c r="B102" s="21"/>
      <c r="C102" s="21"/>
      <c r="D102" s="21">
        <v>115000</v>
      </c>
      <c r="E102" s="61">
        <v>96000</v>
      </c>
      <c r="F102" s="43"/>
      <c r="G102" s="43"/>
      <c r="H102" s="22">
        <f t="shared" si="36"/>
        <v>0</v>
      </c>
    </row>
    <row r="103" spans="1:8" ht="18.75" hidden="1" customHeight="1" x14ac:dyDescent="0.25">
      <c r="A103" s="12" t="s">
        <v>165</v>
      </c>
      <c r="B103" s="21"/>
      <c r="C103" s="21"/>
      <c r="D103" s="21">
        <v>200000</v>
      </c>
      <c r="E103" s="61">
        <v>60000</v>
      </c>
      <c r="F103" s="43"/>
      <c r="G103" s="43"/>
      <c r="H103" s="22">
        <f t="shared" si="36"/>
        <v>0</v>
      </c>
    </row>
    <row r="104" spans="1:8" ht="18.75" hidden="1" customHeight="1" x14ac:dyDescent="0.25">
      <c r="A104" s="12" t="s">
        <v>116</v>
      </c>
      <c r="B104" s="21"/>
      <c r="C104" s="21"/>
      <c r="D104" s="21">
        <v>40000</v>
      </c>
      <c r="E104" s="61">
        <v>45000</v>
      </c>
      <c r="F104" s="43"/>
      <c r="G104" s="43"/>
      <c r="H104" s="22">
        <f t="shared" si="36"/>
        <v>0</v>
      </c>
    </row>
    <row r="105" spans="1:8" ht="18.75" hidden="1" customHeight="1" x14ac:dyDescent="0.25">
      <c r="A105" s="12" t="s">
        <v>117</v>
      </c>
      <c r="B105" s="21"/>
      <c r="C105" s="21"/>
      <c r="D105" s="21">
        <v>400000</v>
      </c>
      <c r="E105" s="61">
        <v>400000</v>
      </c>
      <c r="F105" s="43"/>
      <c r="G105" s="43"/>
      <c r="H105" s="22">
        <f t="shared" si="36"/>
        <v>0</v>
      </c>
    </row>
    <row r="106" spans="1:8" ht="18.75" hidden="1" customHeight="1" x14ac:dyDescent="0.25">
      <c r="A106" s="12" t="s">
        <v>166</v>
      </c>
      <c r="B106" s="21"/>
      <c r="C106" s="21"/>
      <c r="D106" s="21">
        <v>25000</v>
      </c>
      <c r="E106" s="61">
        <v>81000</v>
      </c>
      <c r="F106" s="43"/>
      <c r="G106" s="43"/>
      <c r="H106" s="22">
        <f t="shared" si="36"/>
        <v>0</v>
      </c>
    </row>
    <row r="107" spans="1:8" ht="18.75" hidden="1" customHeight="1" x14ac:dyDescent="0.25">
      <c r="A107" s="12" t="s">
        <v>147</v>
      </c>
      <c r="B107" s="21"/>
      <c r="C107" s="21"/>
      <c r="D107" s="21">
        <v>150000</v>
      </c>
      <c r="E107" s="61"/>
      <c r="F107" s="43"/>
      <c r="G107" s="43"/>
      <c r="H107" s="22">
        <f t="shared" si="36"/>
        <v>0</v>
      </c>
    </row>
    <row r="108" spans="1:8" ht="18.75" hidden="1" customHeight="1" x14ac:dyDescent="0.25">
      <c r="A108" s="12" t="s">
        <v>118</v>
      </c>
      <c r="B108" s="21">
        <v>324263.92</v>
      </c>
      <c r="C108" s="21">
        <v>200000</v>
      </c>
      <c r="D108" s="21">
        <v>644300</v>
      </c>
      <c r="E108" s="61"/>
      <c r="F108" s="43">
        <v>870000</v>
      </c>
      <c r="G108" s="43">
        <v>870000</v>
      </c>
      <c r="H108" s="22">
        <f t="shared" si="36"/>
        <v>0</v>
      </c>
    </row>
    <row r="109" spans="1:8" ht="92.25" hidden="1" customHeight="1" x14ac:dyDescent="0.25">
      <c r="A109" s="12" t="s">
        <v>160</v>
      </c>
      <c r="B109" s="21"/>
      <c r="C109" s="21"/>
      <c r="D109" s="21">
        <v>1362700</v>
      </c>
      <c r="E109" s="64"/>
      <c r="F109" s="43"/>
      <c r="G109" s="43"/>
      <c r="H109" s="22">
        <f t="shared" si="36"/>
        <v>0</v>
      </c>
    </row>
    <row r="110" spans="1:8" s="40" customFormat="1" ht="15" hidden="1" customHeight="1" x14ac:dyDescent="0.25">
      <c r="A110" s="56" t="s">
        <v>98</v>
      </c>
      <c r="B110" s="57">
        <f>B112+B113+B114+B111</f>
        <v>25399.07</v>
      </c>
      <c r="C110" s="57">
        <f t="shared" ref="C110:H110" si="37">C112+C113+C114+C111</f>
        <v>1711158</v>
      </c>
      <c r="D110" s="57">
        <f t="shared" ref="D110" si="38">D112+D113+D114+D111</f>
        <v>3006617</v>
      </c>
      <c r="E110" s="65">
        <f>E112+E114+E111+E113</f>
        <v>1300000</v>
      </c>
      <c r="F110" s="57">
        <f t="shared" ref="F110" si="39">F112+F113+F114+F111</f>
        <v>1300000</v>
      </c>
      <c r="G110" s="57">
        <f t="shared" ref="G110" si="40">G112+G113+G114+G111</f>
        <v>1300000</v>
      </c>
      <c r="H110" s="57">
        <f t="shared" si="37"/>
        <v>0</v>
      </c>
    </row>
    <row r="111" spans="1:8" ht="15.75" hidden="1" customHeight="1" x14ac:dyDescent="0.25">
      <c r="A111" s="12" t="s">
        <v>118</v>
      </c>
      <c r="B111" s="21"/>
      <c r="C111" s="21"/>
      <c r="D111" s="21">
        <v>1006617</v>
      </c>
      <c r="E111" s="60"/>
      <c r="F111" s="21">
        <v>500000</v>
      </c>
      <c r="G111" s="21">
        <v>500000</v>
      </c>
      <c r="H111" s="22">
        <f t="shared" ref="H111:H114" si="41">G111-F111</f>
        <v>0</v>
      </c>
    </row>
    <row r="112" spans="1:8" ht="30.75" hidden="1" customHeight="1" x14ac:dyDescent="0.25">
      <c r="A112" s="12" t="s">
        <v>75</v>
      </c>
      <c r="B112" s="39"/>
      <c r="C112" s="21">
        <v>850000</v>
      </c>
      <c r="D112" s="21">
        <v>928000</v>
      </c>
      <c r="E112" s="60">
        <v>700000</v>
      </c>
      <c r="F112" s="22">
        <v>700000</v>
      </c>
      <c r="G112" s="22">
        <v>700000</v>
      </c>
      <c r="H112" s="22">
        <f t="shared" si="41"/>
        <v>0</v>
      </c>
    </row>
    <row r="113" spans="1:8" ht="34.5" hidden="1" customHeight="1" x14ac:dyDescent="0.25">
      <c r="A113" s="12" t="s">
        <v>163</v>
      </c>
      <c r="B113" s="42"/>
      <c r="C113" s="21">
        <v>747158</v>
      </c>
      <c r="D113" s="21">
        <v>928000</v>
      </c>
      <c r="E113" s="60">
        <v>456000</v>
      </c>
      <c r="F113" s="22"/>
      <c r="G113" s="22"/>
      <c r="H113" s="22">
        <f t="shared" si="41"/>
        <v>0</v>
      </c>
    </row>
    <row r="114" spans="1:8" ht="30" hidden="1" customHeight="1" x14ac:dyDescent="0.25">
      <c r="A114" s="12" t="s">
        <v>77</v>
      </c>
      <c r="B114" s="39">
        <v>25399.07</v>
      </c>
      <c r="C114" s="21">
        <v>114000</v>
      </c>
      <c r="D114" s="21">
        <v>144000</v>
      </c>
      <c r="E114" s="60">
        <v>144000</v>
      </c>
      <c r="F114" s="22">
        <v>100000</v>
      </c>
      <c r="G114" s="22">
        <v>100000</v>
      </c>
      <c r="H114" s="22">
        <f t="shared" si="41"/>
        <v>0</v>
      </c>
    </row>
    <row r="115" spans="1:8" s="40" customFormat="1" ht="18.75" hidden="1" customHeight="1" x14ac:dyDescent="0.25">
      <c r="A115" s="16" t="s">
        <v>103</v>
      </c>
      <c r="B115" s="46">
        <v>56786.06</v>
      </c>
      <c r="C115" s="43"/>
      <c r="D115" s="43"/>
      <c r="E115" s="61"/>
      <c r="F115" s="48"/>
      <c r="G115" s="48"/>
      <c r="H115" s="48"/>
    </row>
    <row r="116" spans="1:8" s="40" customFormat="1" ht="18.75" customHeight="1" x14ac:dyDescent="0.25">
      <c r="A116" s="16" t="s">
        <v>119</v>
      </c>
      <c r="B116" s="48">
        <f t="shared" ref="B116:C116" si="42">B117+B118+B119</f>
        <v>0</v>
      </c>
      <c r="C116" s="48">
        <f t="shared" si="42"/>
        <v>1500000</v>
      </c>
      <c r="D116" s="43">
        <v>1000000</v>
      </c>
      <c r="E116" s="66">
        <f>E117+E118+E119+E120</f>
        <v>5000000</v>
      </c>
      <c r="F116" s="66">
        <f>F117+F118+F119+F120</f>
        <v>3000000</v>
      </c>
      <c r="G116" s="66">
        <f>G117+G118+G119+G120</f>
        <v>4603000</v>
      </c>
      <c r="H116" s="66">
        <f>H117+H118+H119+H120</f>
        <v>1603000</v>
      </c>
    </row>
    <row r="117" spans="1:8" ht="18.75" hidden="1" customHeight="1" x14ac:dyDescent="0.25">
      <c r="A117" s="12" t="s">
        <v>120</v>
      </c>
      <c r="B117" s="39"/>
      <c r="C117" s="21"/>
      <c r="D117" s="21">
        <v>1000000</v>
      </c>
      <c r="E117" s="60">
        <v>1000000</v>
      </c>
      <c r="F117" s="22">
        <v>1000000</v>
      </c>
      <c r="G117" s="22">
        <v>1000000</v>
      </c>
      <c r="H117" s="22">
        <f t="shared" ref="H117:H120" si="43">G117-F117</f>
        <v>0</v>
      </c>
    </row>
    <row r="118" spans="1:8" ht="35.25" hidden="1" customHeight="1" x14ac:dyDescent="0.25">
      <c r="A118" s="12" t="s">
        <v>79</v>
      </c>
      <c r="B118" s="42"/>
      <c r="C118" s="21">
        <v>1500000</v>
      </c>
      <c r="D118" s="21"/>
      <c r="E118" s="60"/>
      <c r="F118" s="21"/>
      <c r="G118" s="21"/>
      <c r="H118" s="22">
        <f t="shared" si="43"/>
        <v>0</v>
      </c>
    </row>
    <row r="119" spans="1:8" ht="30" hidden="1" customHeight="1" x14ac:dyDescent="0.25">
      <c r="A119" s="12" t="s">
        <v>121</v>
      </c>
      <c r="B119" s="42"/>
      <c r="C119" s="21"/>
      <c r="D119" s="21"/>
      <c r="E119" s="60">
        <v>3000000</v>
      </c>
      <c r="F119" s="21"/>
      <c r="G119" s="21"/>
      <c r="H119" s="22">
        <f t="shared" si="43"/>
        <v>0</v>
      </c>
    </row>
    <row r="120" spans="1:8" ht="27" customHeight="1" x14ac:dyDescent="0.25">
      <c r="A120" s="12" t="s">
        <v>179</v>
      </c>
      <c r="B120" s="42"/>
      <c r="C120" s="21"/>
      <c r="D120" s="21"/>
      <c r="E120" s="60">
        <v>1000000</v>
      </c>
      <c r="F120" s="21">
        <v>2000000</v>
      </c>
      <c r="G120" s="21">
        <v>3603000</v>
      </c>
      <c r="H120" s="22">
        <f t="shared" si="43"/>
        <v>1603000</v>
      </c>
    </row>
    <row r="121" spans="1:8" s="23" customFormat="1" ht="15.75" hidden="1" customHeight="1" x14ac:dyDescent="0.25">
      <c r="A121" s="52" t="s">
        <v>139</v>
      </c>
      <c r="B121" s="43">
        <f t="shared" ref="B121:H121" si="44">B122+B123+B124+B125+B126</f>
        <v>0</v>
      </c>
      <c r="C121" s="43">
        <f t="shared" si="44"/>
        <v>1000000</v>
      </c>
      <c r="D121" s="43">
        <f t="shared" si="44"/>
        <v>1150000</v>
      </c>
      <c r="E121" s="61">
        <f>E122+E123+E124+E125+E126</f>
        <v>0</v>
      </c>
      <c r="F121" s="43">
        <f t="shared" ref="F121" si="45">F122+F123+F124+F125+F126</f>
        <v>0</v>
      </c>
      <c r="G121" s="43">
        <f t="shared" si="44"/>
        <v>0</v>
      </c>
      <c r="H121" s="43">
        <f t="shared" si="44"/>
        <v>0</v>
      </c>
    </row>
    <row r="122" spans="1:8" s="23" customFormat="1" ht="30.75" hidden="1" customHeight="1" x14ac:dyDescent="0.25">
      <c r="A122" s="41" t="s">
        <v>81</v>
      </c>
      <c r="B122" s="42"/>
      <c r="C122" s="21">
        <v>1000000</v>
      </c>
      <c r="D122" s="21">
        <f>D123</f>
        <v>350000</v>
      </c>
      <c r="E122" s="60"/>
      <c r="F122" s="22"/>
      <c r="G122" s="22"/>
      <c r="H122" s="22">
        <f t="shared" ref="H122:H126" si="46">G122-F122</f>
        <v>0</v>
      </c>
    </row>
    <row r="123" spans="1:8" s="23" customFormat="1" ht="33" hidden="1" customHeight="1" x14ac:dyDescent="0.25">
      <c r="A123" s="41" t="s">
        <v>122</v>
      </c>
      <c r="B123" s="42"/>
      <c r="C123" s="21"/>
      <c r="D123" s="21">
        <v>350000</v>
      </c>
      <c r="E123" s="60"/>
      <c r="F123" s="22"/>
      <c r="G123" s="22"/>
      <c r="H123" s="22">
        <f t="shared" si="46"/>
        <v>0</v>
      </c>
    </row>
    <row r="124" spans="1:8" s="23" customFormat="1" ht="28.5" hidden="1" customHeight="1" x14ac:dyDescent="0.25">
      <c r="A124" s="41" t="s">
        <v>123</v>
      </c>
      <c r="B124" s="42"/>
      <c r="C124" s="21"/>
      <c r="D124" s="21">
        <v>130000</v>
      </c>
      <c r="E124" s="60"/>
      <c r="F124" s="22"/>
      <c r="G124" s="22"/>
      <c r="H124" s="22">
        <f t="shared" si="46"/>
        <v>0</v>
      </c>
    </row>
    <row r="125" spans="1:8" s="23" customFormat="1" ht="33" hidden="1" customHeight="1" x14ac:dyDescent="0.25">
      <c r="A125" s="41" t="s">
        <v>124</v>
      </c>
      <c r="B125" s="42"/>
      <c r="C125" s="21"/>
      <c r="D125" s="21">
        <v>120000</v>
      </c>
      <c r="E125" s="60"/>
      <c r="F125" s="22"/>
      <c r="G125" s="22"/>
      <c r="H125" s="22">
        <f t="shared" si="46"/>
        <v>0</v>
      </c>
    </row>
    <row r="126" spans="1:8" s="23" customFormat="1" ht="33" hidden="1" customHeight="1" x14ac:dyDescent="0.25">
      <c r="A126" s="41" t="s">
        <v>185</v>
      </c>
      <c r="B126" s="42"/>
      <c r="C126" s="21"/>
      <c r="D126" s="21">
        <v>200000</v>
      </c>
      <c r="E126" s="60"/>
      <c r="F126" s="22"/>
      <c r="G126" s="22"/>
      <c r="H126" s="22">
        <f t="shared" si="46"/>
        <v>0</v>
      </c>
    </row>
    <row r="127" spans="1:8" ht="18.75" hidden="1" customHeight="1" x14ac:dyDescent="0.25">
      <c r="A127" s="5" t="s">
        <v>136</v>
      </c>
      <c r="B127" s="3"/>
      <c r="C127" s="4">
        <f>C128</f>
        <v>750000</v>
      </c>
      <c r="D127" s="4">
        <f t="shared" ref="D127:H127" si="47">D128</f>
        <v>1200000</v>
      </c>
      <c r="E127" s="61">
        <f t="shared" si="47"/>
        <v>1200000</v>
      </c>
      <c r="F127" s="4">
        <f t="shared" si="47"/>
        <v>1200000</v>
      </c>
      <c r="G127" s="4">
        <f t="shared" si="47"/>
        <v>1200000</v>
      </c>
      <c r="H127" s="4">
        <f t="shared" si="47"/>
        <v>0</v>
      </c>
    </row>
    <row r="128" spans="1:8" ht="18" hidden="1" customHeight="1" x14ac:dyDescent="0.25">
      <c r="A128" s="49" t="s">
        <v>108</v>
      </c>
      <c r="B128" s="18"/>
      <c r="C128" s="8">
        <v>750000</v>
      </c>
      <c r="D128" s="8">
        <v>1200000</v>
      </c>
      <c r="E128" s="60">
        <v>1200000</v>
      </c>
      <c r="F128" s="8">
        <v>1200000</v>
      </c>
      <c r="G128" s="8">
        <v>1200000</v>
      </c>
      <c r="H128" s="22">
        <f>G128-F128</f>
        <v>0</v>
      </c>
    </row>
    <row r="129" spans="1:8" ht="16.5" hidden="1" customHeight="1" x14ac:dyDescent="0.25">
      <c r="A129" s="53" t="s">
        <v>137</v>
      </c>
      <c r="B129" s="4">
        <f>B130+B131+J132+B133+B135</f>
        <v>0</v>
      </c>
      <c r="C129" s="4">
        <f>C130+C131+K132+C133+C135</f>
        <v>0</v>
      </c>
      <c r="D129" s="4">
        <f>D130+D131+K132+D133+D135+D134</f>
        <v>9113000</v>
      </c>
      <c r="E129" s="61">
        <f>E130+E131+K133+E133+E135+E132</f>
        <v>11581350</v>
      </c>
      <c r="F129" s="4">
        <f>F130+F131+L132+F133+F135</f>
        <v>9700000</v>
      </c>
      <c r="G129" s="4">
        <f>G130+G131+M132+G133+G135</f>
        <v>9700000</v>
      </c>
      <c r="H129" s="4">
        <f>H130+H131+N132+H133+H135</f>
        <v>0</v>
      </c>
    </row>
    <row r="130" spans="1:8" ht="27" hidden="1" customHeight="1" x14ac:dyDescent="0.25">
      <c r="A130" s="6" t="s">
        <v>87</v>
      </c>
      <c r="B130" s="24"/>
      <c r="C130" s="8"/>
      <c r="D130" s="8">
        <v>3600000</v>
      </c>
      <c r="E130" s="60"/>
      <c r="F130" s="9"/>
      <c r="G130" s="9"/>
      <c r="H130" s="9"/>
    </row>
    <row r="131" spans="1:8" ht="21" hidden="1" customHeight="1" x14ac:dyDescent="0.25">
      <c r="A131" s="6" t="s">
        <v>181</v>
      </c>
      <c r="B131" s="24"/>
      <c r="C131" s="28"/>
      <c r="D131" s="7"/>
      <c r="E131" s="62"/>
      <c r="F131" s="8">
        <v>4700000</v>
      </c>
      <c r="G131" s="8">
        <v>4700000</v>
      </c>
      <c r="H131" s="22">
        <f>G131-F131</f>
        <v>0</v>
      </c>
    </row>
    <row r="132" spans="1:8" ht="15" hidden="1" customHeight="1" x14ac:dyDescent="0.25">
      <c r="A132" s="25" t="s">
        <v>154</v>
      </c>
      <c r="B132" s="27"/>
      <c r="C132" s="28"/>
      <c r="D132" s="28"/>
      <c r="E132" s="63">
        <v>1800000</v>
      </c>
      <c r="F132" s="28"/>
      <c r="G132" s="28"/>
      <c r="H132" s="22">
        <f t="shared" ref="H132:H135" si="48">G132-F132</f>
        <v>0</v>
      </c>
    </row>
    <row r="133" spans="1:8" ht="27.75" hidden="1" customHeight="1" x14ac:dyDescent="0.25">
      <c r="A133" s="26" t="s">
        <v>183</v>
      </c>
      <c r="B133" s="29"/>
      <c r="C133" s="28"/>
      <c r="D133" s="28"/>
      <c r="E133" s="63">
        <v>3000000</v>
      </c>
      <c r="F133" s="28"/>
      <c r="G133" s="28"/>
      <c r="H133" s="22">
        <f t="shared" si="48"/>
        <v>0</v>
      </c>
    </row>
    <row r="134" spans="1:8" ht="15" hidden="1" customHeight="1" x14ac:dyDescent="0.25">
      <c r="A134" s="26" t="s">
        <v>155</v>
      </c>
      <c r="B134" s="29"/>
      <c r="C134" s="28"/>
      <c r="D134" s="27">
        <v>4000000</v>
      </c>
      <c r="E134" s="63"/>
      <c r="F134" s="28"/>
      <c r="G134" s="28"/>
      <c r="H134" s="22">
        <f t="shared" si="48"/>
        <v>0</v>
      </c>
    </row>
    <row r="135" spans="1:8" ht="15" hidden="1" customHeight="1" x14ac:dyDescent="0.25">
      <c r="A135" s="26" t="s">
        <v>149</v>
      </c>
      <c r="B135" s="29"/>
      <c r="C135" s="28"/>
      <c r="D135" s="27">
        <v>1513000</v>
      </c>
      <c r="E135" s="63">
        <v>6781350</v>
      </c>
      <c r="F135" s="27">
        <v>5000000</v>
      </c>
      <c r="G135" s="27">
        <v>5000000</v>
      </c>
      <c r="H135" s="22">
        <f t="shared" si="48"/>
        <v>0</v>
      </c>
    </row>
    <row r="136" spans="1:8" ht="16.5" hidden="1" customHeight="1" x14ac:dyDescent="0.25">
      <c r="A136" s="54" t="s">
        <v>138</v>
      </c>
      <c r="B136" s="34">
        <v>2458</v>
      </c>
      <c r="C136" s="35">
        <v>10000</v>
      </c>
      <c r="D136" s="35">
        <v>15000</v>
      </c>
      <c r="E136" s="72">
        <v>15000</v>
      </c>
      <c r="F136" s="35">
        <v>15000</v>
      </c>
      <c r="G136" s="35">
        <v>15000</v>
      </c>
      <c r="H136" s="22">
        <f>G136-F136</f>
        <v>0</v>
      </c>
    </row>
    <row r="137" spans="1:8" ht="30.75" hidden="1" customHeight="1" x14ac:dyDescent="0.25">
      <c r="A137" s="54" t="s">
        <v>148</v>
      </c>
      <c r="B137" s="51"/>
      <c r="C137" s="51"/>
      <c r="D137" s="35">
        <v>5100000</v>
      </c>
      <c r="E137" s="77">
        <v>860000</v>
      </c>
      <c r="F137" s="51"/>
      <c r="G137" s="51"/>
      <c r="H137" s="22">
        <f>G137-F137</f>
        <v>0</v>
      </c>
    </row>
    <row r="138" spans="1:8" ht="21" hidden="1" customHeight="1" x14ac:dyDescent="0.25">
      <c r="A138" s="71" t="s">
        <v>150</v>
      </c>
      <c r="B138" s="51"/>
      <c r="C138" s="51"/>
      <c r="D138" s="27">
        <v>5100000</v>
      </c>
      <c r="E138" s="78">
        <v>860000</v>
      </c>
      <c r="F138" s="51"/>
      <c r="G138" s="51"/>
      <c r="H138" s="22">
        <f t="shared" ref="H138:H139" si="49">G138-F138</f>
        <v>0</v>
      </c>
    </row>
    <row r="139" spans="1:8" ht="16.5" hidden="1" customHeight="1" x14ac:dyDescent="0.25">
      <c r="A139" s="73" t="s">
        <v>175</v>
      </c>
      <c r="B139" s="51"/>
      <c r="C139" s="51"/>
      <c r="D139" s="27"/>
      <c r="E139" s="77">
        <v>200000</v>
      </c>
      <c r="F139" s="27">
        <v>400000</v>
      </c>
      <c r="G139" s="27">
        <v>400000</v>
      </c>
      <c r="H139" s="22">
        <f t="shared" si="49"/>
        <v>0</v>
      </c>
    </row>
    <row r="140" spans="1:8" ht="46.5" hidden="1" customHeight="1" x14ac:dyDescent="0.25">
      <c r="A140" s="73" t="s">
        <v>196</v>
      </c>
      <c r="B140" s="51"/>
      <c r="C140" s="51"/>
      <c r="D140" s="51"/>
      <c r="E140" s="77">
        <v>350000</v>
      </c>
      <c r="F140" s="79"/>
      <c r="G140" s="51"/>
      <c r="H140" s="51"/>
    </row>
    <row r="141" spans="1:8" ht="26.25" customHeight="1" x14ac:dyDescent="0.25"/>
    <row r="142" spans="1:8" ht="27.75" customHeight="1" x14ac:dyDescent="0.25"/>
    <row r="143" spans="1:8" ht="63.75" customHeight="1" x14ac:dyDescent="0.25">
      <c r="A143" s="81" t="s">
        <v>197</v>
      </c>
      <c r="B143" s="81"/>
      <c r="C143" s="81"/>
      <c r="D143" s="81"/>
      <c r="E143" s="81"/>
      <c r="F143" s="81"/>
      <c r="G143" s="81"/>
      <c r="H143" s="81"/>
    </row>
    <row r="144" spans="1:8" ht="30" customHeight="1" x14ac:dyDescent="0.25"/>
  </sheetData>
  <mergeCells count="5">
    <mergeCell ref="A143:H143"/>
    <mergeCell ref="A3:A4"/>
    <mergeCell ref="A1:H1"/>
    <mergeCell ref="A2:H2"/>
    <mergeCell ref="F3:H3"/>
  </mergeCells>
  <pageMargins left="0.23622047244094491" right="0.23622047244094491" top="0.39370078740157483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87" t="s">
        <v>92</v>
      </c>
      <c r="F1" s="87"/>
    </row>
    <row r="2" spans="1:7" ht="15.75" x14ac:dyDescent="0.25">
      <c r="A2" s="31"/>
      <c r="B2" s="31"/>
      <c r="C2" s="31"/>
      <c r="D2" s="31"/>
      <c r="E2" s="87" t="s">
        <v>93</v>
      </c>
      <c r="F2" s="87"/>
    </row>
    <row r="3" spans="1:7" ht="15.75" x14ac:dyDescent="0.25">
      <c r="A3" s="31"/>
      <c r="B3" s="31"/>
      <c r="C3" s="31"/>
      <c r="D3" s="31"/>
      <c r="E3" s="88" t="s">
        <v>94</v>
      </c>
      <c r="F3" s="88"/>
    </row>
    <row r="4" spans="1:7" ht="18.75" x14ac:dyDescent="0.3">
      <c r="A4" s="83" t="s">
        <v>111</v>
      </c>
      <c r="B4" s="83"/>
      <c r="C4" s="83"/>
      <c r="D4" s="83"/>
      <c r="E4" s="83"/>
      <c r="F4" s="83"/>
    </row>
    <row r="5" spans="1:7" ht="18.75" x14ac:dyDescent="0.25">
      <c r="A5" s="84" t="s">
        <v>110</v>
      </c>
      <c r="B5" s="84"/>
      <c r="C5" s="84"/>
      <c r="D5" s="84"/>
      <c r="E5" s="84"/>
      <c r="F5" s="84"/>
    </row>
    <row r="6" spans="1:7" ht="18.75" x14ac:dyDescent="0.25">
      <c r="A6" s="89" t="s">
        <v>112</v>
      </c>
      <c r="B6" s="89"/>
      <c r="C6" s="89"/>
      <c r="D6" s="89"/>
      <c r="E6" s="89"/>
      <c r="F6" s="89"/>
    </row>
    <row r="7" spans="1:7" ht="31.5" x14ac:dyDescent="0.25">
      <c r="A7" s="82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82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 t="shared" ref="D11:F11" si="0">D12+D13+D14+D15+D16+D17</f>
        <v>2280000</v>
      </c>
      <c r="E11" s="4">
        <f t="shared" si="0"/>
        <v>2885882</v>
      </c>
      <c r="F11" s="4">
        <f t="shared" si="0"/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 t="shared" ref="D17:F17" si="1">SUM(D18:D21)</f>
        <v>2280000</v>
      </c>
      <c r="E17" s="4">
        <f t="shared" si="1"/>
        <v>2389000</v>
      </c>
      <c r="F17" s="4">
        <f t="shared" si="1"/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 t="shared" ref="D30:F30" si="2">D31+D32+D33+D34+D35+D36+D37+D38+D39+D40+D41</f>
        <v>5038000</v>
      </c>
      <c r="E30" s="4">
        <f t="shared" si="2"/>
        <v>5657000</v>
      </c>
      <c r="F30" s="4">
        <f t="shared" si="2"/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 t="shared" ref="D42:F42" si="3">D43+D44+D45+D46+D47+D48</f>
        <v>1300911</v>
      </c>
      <c r="E42" s="4">
        <f t="shared" si="3"/>
        <v>1325178</v>
      </c>
      <c r="F42" s="4">
        <f t="shared" si="3"/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 t="shared" ref="D50:F50" si="4">D51+D52+D53+D54+D55+D56+D57</f>
        <v>240961</v>
      </c>
      <c r="E50" s="4">
        <f t="shared" si="4"/>
        <v>261040</v>
      </c>
      <c r="F50" s="4">
        <f t="shared" si="4"/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 t="shared" ref="D58:F58" si="5">D59+D60+D61</f>
        <v>902764</v>
      </c>
      <c r="E58" s="4">
        <f t="shared" si="5"/>
        <v>900661</v>
      </c>
      <c r="F58" s="4">
        <f t="shared" si="5"/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 t="shared" ref="D61:F61" si="6">D62+D63+D64+D65+D66+D67+D68+D69+D70+D71+D72+D73+D74+D76+D77</f>
        <v>852764</v>
      </c>
      <c r="E61" s="4">
        <f t="shared" si="6"/>
        <v>900661</v>
      </c>
      <c r="F61" s="4">
        <f t="shared" si="6"/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 t="shared" ref="D78:F78" si="7">D79</f>
        <v>90000</v>
      </c>
      <c r="E78" s="4">
        <f t="shared" si="7"/>
        <v>100000</v>
      </c>
      <c r="F78" s="4">
        <f t="shared" si="7"/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 t="shared" ref="D80:F80" si="8">D81+D82+D83+D84</f>
        <v>10710000</v>
      </c>
      <c r="E80" s="4">
        <f t="shared" si="8"/>
        <v>0</v>
      </c>
      <c r="F80" s="4">
        <f t="shared" si="8"/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 t="shared" ref="C85:F85" si="9">C86+C87+C92+C93</f>
        <v>3411158</v>
      </c>
      <c r="D85" s="4">
        <f t="shared" si="9"/>
        <v>5000000</v>
      </c>
      <c r="E85" s="4">
        <f t="shared" si="9"/>
        <v>1300000</v>
      </c>
      <c r="F85" s="4">
        <f t="shared" si="9"/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 t="shared" ref="D87:F87" si="10">D88+D89+D90</f>
        <v>2000000</v>
      </c>
      <c r="E87" s="8">
        <f t="shared" si="10"/>
        <v>1300000</v>
      </c>
      <c r="F87" s="8">
        <f t="shared" si="10"/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 t="shared" ref="D93:F93" si="11">D94+D95</f>
        <v>3000000</v>
      </c>
      <c r="E93" s="8">
        <f t="shared" si="11"/>
        <v>0</v>
      </c>
      <c r="F93" s="8">
        <f t="shared" si="11"/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 t="shared" ref="D96:F96" si="12">D97</f>
        <v>0</v>
      </c>
      <c r="E96" s="4">
        <f t="shared" si="12"/>
        <v>0</v>
      </c>
      <c r="F96" s="4">
        <f t="shared" si="12"/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 t="shared" ref="D98:F98" si="13">D99+D100+D101</f>
        <v>300000</v>
      </c>
      <c r="E98" s="4">
        <f t="shared" si="13"/>
        <v>300000</v>
      </c>
      <c r="F98" s="4">
        <f t="shared" si="13"/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 t="shared" ref="C102:F102" si="14">C103+C104+C105+C106+C108+C109+C110+C111+C112+C113</f>
        <v>2010000</v>
      </c>
      <c r="D102" s="4">
        <f t="shared" si="14"/>
        <v>3785000</v>
      </c>
      <c r="E102" s="4">
        <f t="shared" si="14"/>
        <v>4395000</v>
      </c>
      <c r="F102" s="4">
        <f t="shared" si="14"/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2025-02-06T11:38:18Z</dcterms:modified>
</cp:coreProperties>
</file>