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05" windowWidth="15120" windowHeight="8010"/>
  </bookViews>
  <sheets>
    <sheet name="1" sheetId="8" r:id="rId1"/>
    <sheet name="2" sheetId="4" r:id="rId2"/>
    <sheet name="3" sheetId="6" r:id="rId3"/>
    <sheet name="4" sheetId="7" r:id="rId4"/>
    <sheet name="5" sheetId="9" r:id="rId5"/>
    <sheet name="6" sheetId="10" r:id="rId6"/>
    <sheet name="7" sheetId="11" r:id="rId7"/>
    <sheet name="8" sheetId="3" r:id="rId8"/>
    <sheet name="9" sheetId="1" r:id="rId9"/>
  </sheets>
  <definedNames>
    <definedName name="_xlnm.Print_Titles" localSheetId="0">'1'!$10:$12</definedName>
    <definedName name="_xlnm.Print_Titles" localSheetId="1">'2'!$13:$14</definedName>
    <definedName name="_xlnm.Print_Titles" localSheetId="7">'8'!$14:$15</definedName>
  </definedNames>
  <calcPr calcId="144525"/>
</workbook>
</file>

<file path=xl/calcChain.xml><?xml version="1.0" encoding="utf-8"?>
<calcChain xmlns="http://schemas.openxmlformats.org/spreadsheetml/2006/main">
  <c r="C13" i="8" l="1"/>
  <c r="C14" i="8" l="1"/>
  <c r="D105" i="3"/>
  <c r="D104" i="3" s="1"/>
  <c r="E105" i="3"/>
  <c r="E104" i="3" s="1"/>
  <c r="C109" i="3"/>
  <c r="C108" i="3"/>
  <c r="C100" i="3"/>
  <c r="C99" i="3"/>
  <c r="C98" i="3"/>
  <c r="D97" i="3"/>
  <c r="C97" i="3" s="1"/>
  <c r="D96" i="3"/>
  <c r="C96" i="3" s="1"/>
  <c r="C95" i="3"/>
  <c r="D94" i="3"/>
  <c r="C94" i="3" s="1"/>
  <c r="C93" i="3"/>
  <c r="D92" i="3"/>
  <c r="C92" i="3" s="1"/>
  <c r="E91" i="3"/>
  <c r="E90" i="3" s="1"/>
  <c r="C89" i="3"/>
  <c r="D88" i="3"/>
  <c r="C88" i="3" s="1"/>
  <c r="C87" i="3"/>
  <c r="C86" i="3"/>
  <c r="D85" i="3"/>
  <c r="C85" i="3" s="1"/>
  <c r="C84" i="3"/>
  <c r="C83" i="3"/>
  <c r="C82" i="3"/>
  <c r="D81" i="3"/>
  <c r="C81" i="3" s="1"/>
  <c r="C80" i="3"/>
  <c r="C79" i="3"/>
  <c r="D78" i="3"/>
  <c r="C78" i="3" s="1"/>
  <c r="C77" i="3"/>
  <c r="C76" i="3"/>
  <c r="C75" i="3"/>
  <c r="D74" i="3"/>
  <c r="C74" i="3" s="1"/>
  <c r="C73" i="3"/>
  <c r="C72" i="3"/>
  <c r="D71" i="3"/>
  <c r="C71" i="3" s="1"/>
  <c r="C70" i="3"/>
  <c r="E69" i="3"/>
  <c r="C68" i="3"/>
  <c r="C67" i="3"/>
  <c r="E66" i="3"/>
  <c r="D66" i="3"/>
  <c r="D64" i="3"/>
  <c r="C64" i="3" s="1"/>
  <c r="C63" i="3"/>
  <c r="C62" i="3"/>
  <c r="E61" i="3"/>
  <c r="C60" i="3"/>
  <c r="D59" i="3"/>
  <c r="C59" i="3" s="1"/>
  <c r="D58" i="3"/>
  <c r="C58" i="3" s="1"/>
  <c r="D57" i="3"/>
  <c r="C57" i="3" s="1"/>
  <c r="D56" i="3"/>
  <c r="C56" i="3" s="1"/>
  <c r="D55" i="3"/>
  <c r="C55" i="3" s="1"/>
  <c r="E54" i="3"/>
  <c r="D54" i="3"/>
  <c r="E53" i="3"/>
  <c r="C52" i="3"/>
  <c r="C51" i="3"/>
  <c r="C50" i="3"/>
  <c r="D49" i="3"/>
  <c r="C49" i="3" s="1"/>
  <c r="C48" i="3"/>
  <c r="C47" i="3"/>
  <c r="D46" i="3"/>
  <c r="C46" i="3" s="1"/>
  <c r="C45" i="3"/>
  <c r="C44" i="3"/>
  <c r="C43" i="3"/>
  <c r="C42" i="3"/>
  <c r="E41" i="3"/>
  <c r="E38" i="3" s="1"/>
  <c r="D41" i="3"/>
  <c r="C40" i="3"/>
  <c r="C39" i="3"/>
  <c r="C37" i="3"/>
  <c r="C36" i="3"/>
  <c r="C35" i="3"/>
  <c r="D34" i="3"/>
  <c r="C34" i="3" s="1"/>
  <c r="C33" i="3"/>
  <c r="C32" i="3"/>
  <c r="D31" i="3"/>
  <c r="C31" i="3" s="1"/>
  <c r="C30" i="3"/>
  <c r="C29" i="3"/>
  <c r="C28" i="3"/>
  <c r="C27" i="3"/>
  <c r="C26" i="3"/>
  <c r="C25" i="3"/>
  <c r="C24" i="3"/>
  <c r="C23" i="3"/>
  <c r="E22" i="3"/>
  <c r="C23" i="10"/>
  <c r="E21" i="10"/>
  <c r="D21" i="10"/>
  <c r="K7" i="1"/>
  <c r="O14" i="1"/>
  <c r="O13" i="1"/>
  <c r="O12" i="1"/>
  <c r="O11" i="1"/>
  <c r="O10" i="1"/>
  <c r="O9" i="1"/>
  <c r="O8" i="1"/>
  <c r="L14" i="1"/>
  <c r="L13" i="1"/>
  <c r="L12" i="1"/>
  <c r="L11" i="1"/>
  <c r="L10" i="1"/>
  <c r="L9" i="1"/>
  <c r="L8" i="1"/>
  <c r="I14" i="1"/>
  <c r="I13" i="1"/>
  <c r="I12" i="1"/>
  <c r="I11" i="1"/>
  <c r="I10" i="1"/>
  <c r="I9" i="1"/>
  <c r="I8" i="1"/>
  <c r="F14" i="1"/>
  <c r="F13" i="1"/>
  <c r="F12" i="1"/>
  <c r="F11" i="1"/>
  <c r="F10" i="1"/>
  <c r="F9" i="1"/>
  <c r="F8" i="1"/>
  <c r="C9" i="1"/>
  <c r="C10" i="1"/>
  <c r="C11" i="1"/>
  <c r="C12" i="1"/>
  <c r="C13" i="1"/>
  <c r="C14" i="1"/>
  <c r="C8" i="1"/>
  <c r="D46" i="4"/>
  <c r="D47" i="4"/>
  <c r="D42" i="4"/>
  <c r="D44" i="4"/>
  <c r="C26" i="4"/>
  <c r="D24" i="4"/>
  <c r="D21" i="4"/>
  <c r="D38" i="4"/>
  <c r="D35" i="4"/>
  <c r="C33" i="4"/>
  <c r="C34" i="4"/>
  <c r="D31" i="4"/>
  <c r="D28" i="4"/>
  <c r="C19" i="7"/>
  <c r="C20" i="7"/>
  <c r="C21" i="7"/>
  <c r="C22" i="7"/>
  <c r="C23" i="7"/>
  <c r="C24" i="7"/>
  <c r="C18" i="7"/>
  <c r="M7" i="1"/>
  <c r="N7" i="1"/>
  <c r="H7" i="1"/>
  <c r="Q7" i="1"/>
  <c r="E7" i="1"/>
  <c r="D7" i="1"/>
  <c r="E21" i="3" l="1"/>
  <c r="C105" i="3"/>
  <c r="D38" i="3"/>
  <c r="C66" i="3"/>
  <c r="E65" i="3"/>
  <c r="E20" i="3" s="1"/>
  <c r="C91" i="3"/>
  <c r="C90" i="3" s="1"/>
  <c r="C69" i="3"/>
  <c r="D69" i="3"/>
  <c r="D65" i="3" s="1"/>
  <c r="D91" i="3"/>
  <c r="D90" i="3" s="1"/>
  <c r="C41" i="3"/>
  <c r="C38" i="3" s="1"/>
  <c r="C54" i="3"/>
  <c r="C53" i="3" s="1"/>
  <c r="D22" i="3"/>
  <c r="C22" i="3"/>
  <c r="D61" i="3"/>
  <c r="C61" i="3"/>
  <c r="D53" i="3"/>
  <c r="C17" i="7"/>
  <c r="L7" i="1"/>
  <c r="J7" i="1"/>
  <c r="I7" i="1" s="1"/>
  <c r="G7" i="1"/>
  <c r="F7" i="1" s="1"/>
  <c r="C7" i="1"/>
  <c r="P7" i="1"/>
  <c r="O7" i="1" s="1"/>
  <c r="D21" i="3" l="1"/>
  <c r="D20" i="3" s="1"/>
  <c r="C21" i="3"/>
  <c r="C65" i="3"/>
  <c r="C111" i="3"/>
  <c r="D110" i="3"/>
  <c r="C103" i="3"/>
  <c r="C102" i="3" s="1"/>
  <c r="C101" i="3" s="1"/>
  <c r="E102" i="3"/>
  <c r="E101" i="3" s="1"/>
  <c r="D102" i="3"/>
  <c r="D101" i="3" s="1"/>
  <c r="C19" i="3"/>
  <c r="C18" i="3"/>
  <c r="C17" i="3"/>
  <c r="E16" i="3"/>
  <c r="D16" i="3"/>
  <c r="C20" i="3" l="1"/>
  <c r="C104" i="3"/>
  <c r="C110" i="3"/>
  <c r="C16" i="3"/>
  <c r="E110" i="3"/>
  <c r="C19" i="11" l="1"/>
  <c r="C17" i="11" s="1"/>
  <c r="D17" i="11"/>
  <c r="E17" i="11"/>
  <c r="C22" i="10"/>
  <c r="C21" i="10" s="1"/>
  <c r="C19" i="10"/>
  <c r="C17" i="10" s="1"/>
  <c r="D17" i="10"/>
  <c r="E17" i="10"/>
  <c r="C18" i="9"/>
  <c r="C17" i="9" s="1"/>
  <c r="D17" i="9"/>
  <c r="E17" i="9"/>
  <c r="D17" i="7"/>
  <c r="E17" i="7" l="1"/>
  <c r="C18" i="6"/>
  <c r="C17" i="6" s="1"/>
  <c r="E17" i="6"/>
  <c r="D17" i="6"/>
  <c r="C50" i="4"/>
  <c r="C49" i="4"/>
  <c r="C48" i="4"/>
  <c r="C47" i="4"/>
  <c r="C46" i="4"/>
  <c r="C45" i="4"/>
  <c r="C44" i="4"/>
  <c r="C43" i="4"/>
  <c r="C42" i="4"/>
  <c r="E41" i="4"/>
  <c r="E40" i="4" s="1"/>
  <c r="D41" i="4" l="1"/>
  <c r="C41" i="4" s="1"/>
  <c r="C40" i="4" s="1"/>
  <c r="C39" i="4"/>
  <c r="C38" i="4"/>
  <c r="C37" i="4"/>
  <c r="C36" i="4"/>
  <c r="C35" i="4"/>
  <c r="C32" i="4"/>
  <c r="C31" i="4"/>
  <c r="C30" i="4"/>
  <c r="C29" i="4"/>
  <c r="C28" i="4"/>
  <c r="C27" i="4"/>
  <c r="C25" i="4"/>
  <c r="C24" i="4"/>
  <c r="C23" i="4"/>
  <c r="C22" i="4"/>
  <c r="C21" i="4"/>
  <c r="C20" i="4"/>
  <c r="E19" i="4"/>
  <c r="D19" i="4"/>
  <c r="C18" i="4"/>
  <c r="C17" i="4"/>
  <c r="E16" i="4"/>
  <c r="D16" i="4"/>
  <c r="E15" i="4" l="1"/>
  <c r="C16" i="4"/>
  <c r="C19" i="4"/>
  <c r="D40" i="4"/>
  <c r="D15" i="4"/>
  <c r="C15" i="4" l="1"/>
</calcChain>
</file>

<file path=xl/sharedStrings.xml><?xml version="1.0" encoding="utf-8"?>
<sst xmlns="http://schemas.openxmlformats.org/spreadsheetml/2006/main" count="395" uniqueCount="203">
  <si>
    <t>Назва заходів та завдань згідно  Програми</t>
  </si>
  <si>
    <t>Зміст заходів Програми</t>
  </si>
  <si>
    <t>Очікуваний результат виконання заходу</t>
  </si>
  <si>
    <t>Всього</t>
  </si>
  <si>
    <t>Загальний фонд</t>
  </si>
  <si>
    <t>Спец. фонд</t>
  </si>
  <si>
    <t>1. Соціальна сфера</t>
  </si>
  <si>
    <t>1.1. Рятування на воді</t>
  </si>
  <si>
    <t>Забезпечення безпечного перебування населення на воді</t>
  </si>
  <si>
    <t>1.2. Розвиток та забезпечення діяльності Аварійної рятувально-водолазної служби на воді</t>
  </si>
  <si>
    <t xml:space="preserve">Придбання предметів, матеріалів, обладнання та інвентарю </t>
  </si>
  <si>
    <t>Видатки на заробітну плату та нарахування на оплату праці</t>
  </si>
  <si>
    <t>Соціальне забезпечення</t>
  </si>
  <si>
    <t>Оплата комунальних послуг</t>
  </si>
  <si>
    <t>Придбання інших послуг для діяльності закладу</t>
  </si>
  <si>
    <t>Придбання медикаментів та перев’язувальних матеріалів</t>
  </si>
  <si>
    <t>Реалізація окремих заходів державних (регіональних) програм</t>
  </si>
  <si>
    <t>Верхньодніпровський</t>
  </si>
  <si>
    <t>1.1. Зайнятість населення та ринок праці</t>
  </si>
  <si>
    <t>Організація та проведення оплачуваних громадських робіт</t>
  </si>
  <si>
    <t>Проведення оплачуваних громадських робіт для безробітних громадян</t>
  </si>
  <si>
    <t>1.2. Пенсійне забезпечення та соціальне страхування</t>
  </si>
  <si>
    <t>2. Гуманітарна сфера</t>
  </si>
  <si>
    <t>Розвиток дошкільної освіти</t>
  </si>
  <si>
    <t>1. Реконструкція, капітальний та поточний ремонт, санація будівель закладів освіти територіальної громади, в т.ч. позашкільних, та їх котелень</t>
  </si>
  <si>
    <t>забезпечення відповідного санітарно-технічного стану будівель дошкільних закладів освіти їх мереж електро-, тепло-, газо-, водопостачання та водовідведення</t>
  </si>
  <si>
    <t>2. Реконструкція, капітальний та поточний ремонт мереж електро-, тепло-, газо-, водопостачання та водовідведення закладів освіти територіальної громади</t>
  </si>
  <si>
    <t>3. Оновлення матеріально-технічної бази навчальних закладів територіальної громади, в т.ч. позашкільних</t>
  </si>
  <si>
    <t>Придбання матраців, ковдр, подушок, рушників, постільної білизни, меблів, дверей, обладнання, приладдя, посуду, техніки та т.і.</t>
  </si>
  <si>
    <t>Оновлення матеріально-технічної бази дошкільних навчальних закладів територіальної громади</t>
  </si>
  <si>
    <t>4. Забезпечення дітей в дошкільних закладах якісною питною водою, в т.ч. шляхом облаштування систем доочищення питної води та підтримання їх у відповідному стані</t>
  </si>
  <si>
    <t>Технічне обслуговування установок доочищення питаної води</t>
  </si>
  <si>
    <t>Забезпечення дітей в дошкільних закладах якісною питною водою</t>
  </si>
  <si>
    <t>5. Організація харчування дітей в дошкільних закладах освіти територіальної громади</t>
  </si>
  <si>
    <t>Забезпечення організації харчування дітей в дошкільних закладах  освіти</t>
  </si>
  <si>
    <t>6. Забезпечення якості освіти, впровадження інноваційних методик розвитку та виховання дітей та молоді</t>
  </si>
  <si>
    <t>Придбання методичної літератури</t>
  </si>
  <si>
    <t>Забезпечення якості дошкільної освіти, впровадження інноваційних методик розвитку та виховання дітей</t>
  </si>
  <si>
    <t>7. Забезпечення закладів освіти територіальної громади будівельними матеріалами, інвентарем та побутовими товарами необхідними для  проведення поточних ремонтів та устаткування приміщень і  території, обладнанням, канцтоварами та іншими засобами необхідними для повноцінної діяльності освітніх установ</t>
  </si>
  <si>
    <t>Забезпечення повноцінної діяльності дошкільних закладів освіти</t>
  </si>
  <si>
    <t>8. Реалізація інших необхідних заходів та програм</t>
  </si>
  <si>
    <t>Забезпечення розвитку дошкільної освіти, забезпечення життєдіяльності КЗДО</t>
  </si>
  <si>
    <t>Витрати на відрядження</t>
  </si>
  <si>
    <t>Придбання необхідних послуг для діяльності КДЗО</t>
  </si>
  <si>
    <t>Інші поточні видатки</t>
  </si>
  <si>
    <t>Розвиток загальної середньої освіти</t>
  </si>
  <si>
    <t>забезпечення відповідного санітарно-технічного стану будівель навчальних закладів їх мереж електро-, тепло-, газо-, водопостачання та водовідведення</t>
  </si>
  <si>
    <t>2. Реконструкція, капітальний та поточний ремонт мереж електро-, тепло-, газо-, водопостачання та водовідведення навчальних закладів територіальної громади</t>
  </si>
  <si>
    <t>Поточний ремонт мереж будівель закладів освіти, обслуговування систем опалення</t>
  </si>
  <si>
    <t>Придбання меблів, дверей, обладнання, приладдя, посуду, техніки та т.ін.</t>
  </si>
  <si>
    <t>Оновлення матеріально-технічної бази закладів освіти територіальної громади</t>
  </si>
  <si>
    <t>4. Організація харчування дітей в навчальних закладах територіальної громади</t>
  </si>
  <si>
    <t xml:space="preserve">Забезпечення організації харчування дітей в закладах освіти </t>
  </si>
  <si>
    <t>5. Забезпечення якості освіти, впровадження інноваційних методик розвитку та виховання дітей та молоді</t>
  </si>
  <si>
    <t>Забезпечення якості шкільної освіти, впровадження інноваційних методик розвитку та виховання дітей</t>
  </si>
  <si>
    <t>Забезпечення повноцінної діяльності закладів освіти</t>
  </si>
  <si>
    <t>7. Реалізація інших необхідних заходів та програм</t>
  </si>
  <si>
    <t>Забезпечення розвитку загальної середньої освіти, забезпечення життєдіяльності закладів</t>
  </si>
  <si>
    <t>Придбання інших послуг для діяльності установи</t>
  </si>
  <si>
    <t>Придбання предметів, матеріалів, обладнання та інвентарю</t>
  </si>
  <si>
    <t>1. Оздоровлення та відпочинок дітей</t>
  </si>
  <si>
    <t>Організація харчування дітей</t>
  </si>
  <si>
    <t>Забезпечення організації оздоровлення та відпочинку дітей</t>
  </si>
  <si>
    <t>Виплати населенню</t>
  </si>
  <si>
    <t>Розвиток культури</t>
  </si>
  <si>
    <t>1. Проведення новорічних та різдвяних  заходів; прийняття  участі  в проведенні свят, народних святкувань та обрядів, театральних та театралізованих заходів; сприяння та організація проведення тематичних вечорів, урочистостей та привітань</t>
  </si>
  <si>
    <t xml:space="preserve">Придбання предметів, матеріалів, обладнання та інвентарю (придбання гірлянд та подарунків до святкових заходів) </t>
  </si>
  <si>
    <t>Створення умов для розвитку культури в територіальній громаді, залучення населення до масового відпочинку, організація масового святкування та відпочинку.</t>
  </si>
  <si>
    <t>Придбання послуг для проведення свят та визначних дат (послуги з монтажу та демонтажу новорічної ялинки та прикрас, послуги з прикраси сцени та проведення свята до Дня міста, та т.і.)</t>
  </si>
  <si>
    <t>Розвиток та забезпечення діяльності установ культури територіальної громади</t>
  </si>
  <si>
    <t>1. Розвиток та забезпечення діяльності будинків культури та клубів</t>
  </si>
  <si>
    <t xml:space="preserve">Придбання предметів, матеріалів, обладнання та інвентарю, підписка періодики </t>
  </si>
  <si>
    <t xml:space="preserve">Матеріально-технічне забезпечення галузі, розширення та розвиток базових елементів культурної інфраструктури, культурно-мистецьких закладів та організацій </t>
  </si>
  <si>
    <t>Створення умов для занять фізичною культурою і спортом населення</t>
  </si>
  <si>
    <t>2. Створення умов для занять фізичною культурою і спортом населення</t>
  </si>
  <si>
    <t xml:space="preserve">Оплата послуг з перевезення, проживання та перевезення спортсменів </t>
  </si>
  <si>
    <t>3. Безпека життєдіяльності населення</t>
  </si>
  <si>
    <t>1. Впровадження системи видалення та збору твердих побутових відходів роздільним методом</t>
  </si>
  <si>
    <t>Придбання контейнерів для збору побутових відходів</t>
  </si>
  <si>
    <t>Покращення екологічного та санітарного стану населених пунктів територіальної громади, раціональне використання і зберігання побутових відходів, попередження виникнення  стихійних звалищ сміття та побутових відходів в населених пунктах територіальної громади.</t>
  </si>
  <si>
    <t>4. Розвиток реального сектору економіки</t>
  </si>
  <si>
    <t xml:space="preserve">4.1. Реформування житлово-комунального господарства </t>
  </si>
  <si>
    <t xml:space="preserve">1. Проведення ремонту централізованих систем та комплексу очисних споруд, мереж водопостачання і водовідведення </t>
  </si>
  <si>
    <t xml:space="preserve">Придбання матеріалів для заміни трубопроводу по місту, придбання гідрантів та люків </t>
  </si>
  <si>
    <t>Зменшення до рівня експлуатаційної безпеки зношеності основних фондів у житлово-комунальній сфері та витрати і втрати під час виробництва (надання) житлово-комунальних послуг.</t>
  </si>
  <si>
    <t>Оплата судових зборів при розгляді справ з узаконення безхазяйного майна</t>
  </si>
  <si>
    <t>4.2. Транспорт</t>
  </si>
  <si>
    <t>1. Проведення робіт по поточному та капітальному ремонту вулично-дорожньої мережі територіальної громади</t>
  </si>
  <si>
    <t>Проведення поточного ремонту доріг територіальної громади</t>
  </si>
  <si>
    <t>Приведення автомобільних доріг комунальної власності до відповідного технічного стану, попередження аварійності та травматизму на автомобільних дорогах</t>
  </si>
  <si>
    <t>Довгострокової програми соціально-економічного розвитку</t>
  </si>
  <si>
    <t>Верхньодніпровської міської об’єднаної територіальної громади на 2018-2022рр.,</t>
  </si>
  <si>
    <t>затвердженої рішенням Верхньодніпровської міської ради № 33-3/VІІІ  від  15 грудня  2017 року</t>
  </si>
  <si>
    <t>6. Забезпечення навчальних закладів територіальної громади будівельними матеріалами, інвентарем та побутовими товарами необхідними для  проведення поточних ремонтів та устаткування приміщень і  території, обладнанням, канцтоварами та іншими засобами необхідними для повноцінної діяльності освітніх установ</t>
  </si>
  <si>
    <t>Придбання інших послуг для діяльності бібліотек</t>
  </si>
  <si>
    <t>Придбання інших послуг для діяльності ббудинків культури та бібліотек</t>
  </si>
  <si>
    <t>Інші виплати населенню</t>
  </si>
  <si>
    <t>Розвиток фізичної культури та спорту</t>
  </si>
  <si>
    <t>Охорона навколишнього середовища</t>
  </si>
  <si>
    <t>Інші програми і заходи у сфері освіти</t>
  </si>
  <si>
    <t>2. Підтримка дітей сиріт</t>
  </si>
  <si>
    <t>-</t>
  </si>
  <si>
    <t>Підтримка дітей сиріт, яким виповнилось 18 років</t>
  </si>
  <si>
    <t>Реконструкція та поточний ремонт мереж закладів освіти, обслуговування систем опалення</t>
  </si>
  <si>
    <t>Реконструкція та поточний ремонт будівель та об’єктів КЗДО, встановлення протипожежних систем</t>
  </si>
  <si>
    <t>3. Розвиток та забезпечення діяльності бібліотек</t>
  </si>
  <si>
    <t>1.3. Громадський порядок та безпека</t>
  </si>
  <si>
    <t>Субвенція обласному бюджету</t>
  </si>
  <si>
    <t>Створення матеріального резерву для запобігання і ліквідації надзвичайних ситуацій</t>
  </si>
  <si>
    <t>Надання матеріальної допомоги населенню та обслуговування одиноких непрацездатних громадян</t>
  </si>
  <si>
    <t xml:space="preserve">Довгострокової цільової комплексної програми розвитку культури, фізичної культури та спорту </t>
  </si>
  <si>
    <t xml:space="preserve">затвердженої рішенням Верхньодніпровської міської ради № 24-3/VІІІ  від  15 грудня  2017 року </t>
  </si>
  <si>
    <t>1. Культура і духовність</t>
  </si>
  <si>
    <t>2. Фізичне виховання та спорт</t>
  </si>
  <si>
    <t>1. Реконструкція, капітальний та поточний ремонт, санація будівель навчальних закладів територіальної громади та їх котелень</t>
  </si>
  <si>
    <t>Поточний ремонт будівель та об’єктів закладів освіти</t>
  </si>
  <si>
    <t>Придбання методичної літератури та дидактичних матеріалів</t>
  </si>
  <si>
    <t>Придбання інших послуг для діяльності закладів</t>
  </si>
  <si>
    <t>Розвиток позашкільної та спеціальної освіти</t>
  </si>
  <si>
    <t>Забезпечення розвитку позашкільної та спеціальної освіти, забезпечення життєдіяльності закладів</t>
  </si>
  <si>
    <t>1. Заходи по забезпеченню діяльності позашкільних закладів та шкіл естетичного виховання</t>
  </si>
  <si>
    <t xml:space="preserve">Додаток 2 до рішення Верхньодніпровської міської ради </t>
  </si>
  <si>
    <t xml:space="preserve">Додаток 3 до рішення Верхньодніпровської міської ради </t>
  </si>
  <si>
    <t xml:space="preserve">Додаток 4 до рішення Верхньодніпровської міської ради </t>
  </si>
  <si>
    <t>Програми поховання померлих безрідних та невідомих громадян на кладовищах</t>
  </si>
  <si>
    <t>затвердженої рішенням Верхньодніпровської міської ради</t>
  </si>
  <si>
    <t>№ 26-3/VІІІ  від  15 грудня  2017 року</t>
  </si>
  <si>
    <t>1. Поховання померлих безрідних та невідомих громадян на кладовищах територіальної громади</t>
  </si>
  <si>
    <t>1.1. Забезпечення поховання на кладовищах територіальної громади померлих одиноких громадян, осіб без певного місця проживання, осіб, від поховання яких відмовилися рідні, знайдених невпізнаних трупів та у разі відсутності родичів або осіб чи установ, які можуть взяти на себе організацію поховання</t>
  </si>
  <si>
    <t>Поховання померлих одиноких громадян, осіб без певного місця проживання, осіб, від поховання яких відмовилися рідні, знайдених невпізнаних трупів та у разі відсутності родичів або осіб чи установ, які можуть взяти на себе організацію поховання</t>
  </si>
  <si>
    <t>Забезпечення поховання на кладовищах територіальної громади померлих одиноких громадян, осіб без певного місця проживання, осіб, від поховання яких відмовилися рідні, знайдених невпізнаних трупів та у разі відсутності родичів або осіб чи установ, які можуть взяти на себе організацію поховання</t>
  </si>
  <si>
    <t xml:space="preserve">Додаток 5 до рішення Верхньодніпровської міської ради </t>
  </si>
  <si>
    <t>Довгострокової програми благоустрою населених пунктів</t>
  </si>
  <si>
    <t xml:space="preserve">Верхньодніпровської міської об’єднаної територіальної громади на 2018-2022рр., </t>
  </si>
  <si>
    <t>№ 27-3/VІІІ  від  15 грудня  2017 року</t>
  </si>
  <si>
    <t xml:space="preserve">1. Покращення санітарного стану населених пунктів територіальної громади, утримання  їх територій  у належному стані та збереження об'єктів загального користування </t>
  </si>
  <si>
    <t>1.1. Організація благоустрою населених пунктів. Фінансування заходів з утримання об’єктів благоустрою балансоутримувачем цих об’єктів</t>
  </si>
  <si>
    <t>Видатки на заробітну плату та нарахування на оплату праці працівників балансоутримувача об’єктів благоустрою, задіяних в благоустрої населених пунктів</t>
  </si>
  <si>
    <t>Покращення санітарного стану населених пунктів територіальної громади, утримання в належному стані міст загального користування, об’єктів благоустрою, природних ландшафтів, інших природних комплексів</t>
  </si>
  <si>
    <t xml:space="preserve">Видатки на оплату за електроенергію з вуличного освітлення </t>
  </si>
  <si>
    <t>Видатки на придбання ПММ для проведення благоустрою населених пунктів</t>
  </si>
  <si>
    <t>3. Розвиток та забезпечення діяльності музеїв і виставок</t>
  </si>
  <si>
    <t>Придбання інших послуг для діяльності музею</t>
  </si>
  <si>
    <t>Придбання предметів, матеріалів, обладнання та спортивного інвентарю</t>
  </si>
  <si>
    <t>Програми розвитку та утримання вулично-дорожньої мережі населених пунктів</t>
  </si>
  <si>
    <t xml:space="preserve">Верхньодніпровської міської об’єднаної територіальної громади на 2018-2022 рр., затвердженої рішенням </t>
  </si>
  <si>
    <t>Верхньодніпровської міської ради № 29-3/VІІІ  від  15 грудня  2017 року</t>
  </si>
  <si>
    <t xml:space="preserve">Освітлювальне обладнання </t>
  </si>
  <si>
    <t>Запасні частини</t>
  </si>
  <si>
    <t>Послуги</t>
  </si>
  <si>
    <t>Видатки на придбання відсіву, шлаку, піску, солі, вапно, асфальт та інших матеріалів для проведення благоустрою населених пунктів</t>
  </si>
  <si>
    <t>1.1. Проведення робіт по поточному та капітальному ремонту вулично-дорожньої мережі територіальної громади</t>
  </si>
  <si>
    <t xml:space="preserve">Додаток 6 до рішення Верхньодніпровської міської ради </t>
  </si>
  <si>
    <t xml:space="preserve">Додаток 7 до рішення Верхньодніпровської міської ради </t>
  </si>
  <si>
    <t>Довгострокової програми реформування і розвитку житлово-комунального господарства населених пунктів</t>
  </si>
  <si>
    <t>затвердженої рішенням Верхньодніпровської міської ради №  30-3/VІІІ  від  15 грудня  2017 року</t>
  </si>
  <si>
    <t xml:space="preserve">1. Забезпечення технічного стану мереж житлово-комунального господарства </t>
  </si>
  <si>
    <t xml:space="preserve">1.1. Проведення ремонту централізованих систем та комплексу очисних споруд, мереж водопостачання і водовідведення </t>
  </si>
  <si>
    <t>2. Інша діяльність</t>
  </si>
  <si>
    <t>2.1. Узаконення безхазяйного майна</t>
  </si>
  <si>
    <t xml:space="preserve">Додаток 8 до рішення Верхньодніпровської міської ради </t>
  </si>
  <si>
    <t>Комплексної довгострокової природоохоронної програми</t>
  </si>
  <si>
    <t>затвердженої рішенням Верхньодніпровської міської ради № 31-3/VІІІ  від  15 грудня  2017 року</t>
  </si>
  <si>
    <r>
      <t>1. Раціональне використання і зберігання відходів виробництва і побутових відходів. Забезпечення відповідного санітарного стану населених пунктів територіальної громади</t>
    </r>
    <r>
      <rPr>
        <sz val="9"/>
        <color theme="1"/>
        <rFont val="Bookman Old Style"/>
        <family val="1"/>
        <charset val="204"/>
      </rPr>
      <t xml:space="preserve"> </t>
    </r>
  </si>
  <si>
    <t xml:space="preserve">1.1. Впровадження системи видалення та збору твердих побутових відходів роздільним методом </t>
  </si>
  <si>
    <t xml:space="preserve">Придбання контейнерів для збору побутових відходів </t>
  </si>
  <si>
    <t>міський голова               ____________ Г.М.Лебідь</t>
  </si>
  <si>
    <t>Розмір фінансування з міського бюджету в 2021 р., тис.грн.</t>
  </si>
  <si>
    <t>Дніпропетровської області на 2021-2025рр.</t>
  </si>
  <si>
    <t>Розмір фінансування з міського бюджету в 2021р., тис.грн.</t>
  </si>
  <si>
    <t>Розмір фінансування з міського бюджету в 2022р., тис.грн.</t>
  </si>
  <si>
    <t>Розмір фінансування з міського бюджету в 2023р., тис.грн.</t>
  </si>
  <si>
    <t>Розмір фінансування з міського бюджету в 2024р., тис.грн.</t>
  </si>
  <si>
    <t>Розмір фінансування з міського бюджету в 2025р., тис.грн.</t>
  </si>
  <si>
    <t>ПЕРЕЛІК заходів з фінансування в 2021 році</t>
  </si>
  <si>
    <t xml:space="preserve">Забезпечення раціонального використання майна територіальної громади, шляхом ефективного їх використання після узаконення </t>
  </si>
  <si>
    <t>1.  Розвиток та забезпечення діяльності дитячо-юнацької спортивних шкіл та підтримка спортивних споруд</t>
  </si>
  <si>
    <t>Придбання інших послуг для діяльності</t>
  </si>
  <si>
    <t xml:space="preserve">Придбання водолазного спорядження, оновлення матерально-технічної бази </t>
  </si>
  <si>
    <t>2.2. Фінансова підтримка відповідно до затвердженого плану використання КП "ВДНЖитлокомсервіс"</t>
  </si>
  <si>
    <t>Забезпечення безперебійної діяльності підприємства</t>
  </si>
  <si>
    <t>Забезпечення надання якісних  житлово-комунальних послуг.</t>
  </si>
  <si>
    <t>Видатки на соціальних захист населення (матеріальна допомога)</t>
  </si>
  <si>
    <t>2.1. Освіта</t>
  </si>
  <si>
    <t>2.2. Культура і духовність</t>
  </si>
  <si>
    <t>2.3. Фізичне виховання та спорт</t>
  </si>
  <si>
    <r>
      <t xml:space="preserve">Фінансування витрат Заходів Аварійної рятувально-водолазної служби на воді в м. </t>
    </r>
    <r>
      <rPr>
        <b/>
        <sz val="10"/>
        <color rgb="FF000000"/>
        <rFont val="Bookman Old Style"/>
        <family val="1"/>
        <charset val="204"/>
      </rPr>
      <t>Верхньодніпровськ</t>
    </r>
  </si>
  <si>
    <t xml:space="preserve">№ 52-3/IХ від 24 грудня 2020 року </t>
  </si>
  <si>
    <t>до рішення Верхньодніпровської міської ради</t>
  </si>
  <si>
    <t>Загальний фонд місцевого бюджету</t>
  </si>
  <si>
    <t>в т.ч.  з місцевого фонду охорони навколишнього природного середовища</t>
  </si>
  <si>
    <t>ПЕРЕЛІК заходів з фінансування на 2025 рік</t>
  </si>
  <si>
    <t>6. Раціональне використання і зберігання відходів виробництва і побутових відходів. Забезпечення відповідного санітарного стану населених пунктів територіальної громади</t>
  </si>
  <si>
    <t>6.6. Впровадження системи видалення та збору твердих побутових віходів роздільним методом</t>
  </si>
  <si>
    <t>6.2. Придбання  контейнерів для збору твердих побутових відходів роздільним методом.</t>
  </si>
  <si>
    <t>Додаток 1</t>
  </si>
  <si>
    <t>Комплексної довгострокової природоохоронної програми Верхньодніпровської міської територіальної громади на 2018-2025 роки,затвердженої рішенням Верхньодніпровської міської ради№ 31-3/VІІІ  від  15 грудня  2017 року (із змінами).</t>
  </si>
  <si>
    <t>_______________</t>
  </si>
  <si>
    <t xml:space="preserve">     Г.В. Іванова</t>
  </si>
  <si>
    <t xml:space="preserve">Головний спеціаліст відділу екології та природних ресурсів Верхньодніпровської міської ради </t>
  </si>
  <si>
    <t>Розмір фінансування з міського бюджету в 2025 р., тис.грн.</t>
  </si>
  <si>
    <t xml:space="preserve">№ ____-44/IX  від  ____________ 2025 року </t>
  </si>
  <si>
    <t>зменшення на 17 % кількості побутових відходів, що захоронюються на полігонах, сприяння підготовці побутових відходів до повторного використання, для запобігання їх негативного впливу на здоров'я людей та навколишнє природне средовище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</si>
</sst>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_-* #,##0.000\ _₽_-;\-* #,##0.000\ _₽_-;_-* &quot;-&quot;??\ _₽_-;_-@_-"/>
    <numFmt numFmtId="166" formatCode="_-* #,##0.00000\ _₽_-;\-* #,##0.00000\ _₽_-;_-* &quot;-&quot;??\ _₽_-;_-@_-"/>
    <numFmt numFmtId="167" formatCode="#,##0.000_ ;\-#,##0.000\ 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Bookman Old Style"/>
      <family val="1"/>
      <charset val="204"/>
    </font>
    <font>
      <sz val="9"/>
      <color theme="1"/>
      <name val="Bookman Old Style"/>
      <family val="1"/>
      <charset val="204"/>
    </font>
    <font>
      <sz val="10"/>
      <color theme="1"/>
      <name val="Bookman Old Style"/>
      <family val="1"/>
      <charset val="204"/>
    </font>
    <font>
      <b/>
      <sz val="10"/>
      <color theme="1"/>
      <name val="Bookman Old Style"/>
      <family val="1"/>
      <charset val="204"/>
    </font>
    <font>
      <b/>
      <sz val="10"/>
      <color rgb="FF000000"/>
      <name val="Bookman Old Style"/>
      <family val="1"/>
      <charset val="204"/>
    </font>
    <font>
      <sz val="9"/>
      <color rgb="FFFF0000"/>
      <name val="Bookman Old Style"/>
      <family val="1"/>
      <charset val="204"/>
    </font>
    <font>
      <sz val="9"/>
      <name val="Bookman Old Style"/>
      <family val="1"/>
      <charset val="204"/>
    </font>
    <font>
      <b/>
      <sz val="9"/>
      <name val="Bookman Old Style"/>
      <family val="1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Bookman Old Style"/>
      <family val="1"/>
      <charset val="204"/>
    </font>
    <font>
      <b/>
      <sz val="1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Bookman Old Style"/>
      <family val="1"/>
      <charset val="204"/>
    </font>
    <font>
      <sz val="12"/>
      <name val="Bookman Old Style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8" fillId="0" borderId="1" xfId="0" applyNumberFormat="1" applyFont="1" applyBorder="1" applyAlignment="1">
      <alignment horizontal="center" vertical="top" wrapText="1"/>
    </xf>
    <xf numFmtId="0" fontId="10" fillId="0" borderId="0" xfId="0" applyFont="1"/>
    <xf numFmtId="0" fontId="8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8" fillId="0" borderId="0" xfId="0" applyFont="1"/>
    <xf numFmtId="164" fontId="8" fillId="0" borderId="2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 vertical="top" wrapText="1"/>
    </xf>
    <xf numFmtId="164" fontId="14" fillId="0" borderId="1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164" fontId="9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left" vertical="top" wrapText="1"/>
    </xf>
    <xf numFmtId="0" fontId="7" fillId="0" borderId="0" xfId="0" applyFont="1"/>
    <xf numFmtId="164" fontId="8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3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vertical="top" wrapText="1"/>
    </xf>
    <xf numFmtId="164" fontId="8" fillId="0" borderId="1" xfId="0" applyNumberFormat="1" applyFont="1" applyBorder="1" applyAlignment="1"/>
    <xf numFmtId="164" fontId="2" fillId="0" borderId="2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164" fontId="9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5" fillId="0" borderId="0" xfId="0" applyFont="1"/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justify" vertical="top" wrapText="1"/>
    </xf>
    <xf numFmtId="164" fontId="16" fillId="0" borderId="1" xfId="0" applyNumberFormat="1" applyFont="1" applyBorder="1" applyAlignment="1">
      <alignment vertical="top" wrapText="1"/>
    </xf>
    <xf numFmtId="164" fontId="17" fillId="0" borderId="1" xfId="0" applyNumberFormat="1" applyFont="1" applyBorder="1" applyAlignment="1">
      <alignment vertical="top" wrapText="1"/>
    </xf>
    <xf numFmtId="166" fontId="16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/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164" fontId="3" fillId="0" borderId="2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64" fontId="3" fillId="0" borderId="4" xfId="0" applyNumberFormat="1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top" wrapText="1"/>
    </xf>
    <xf numFmtId="0" fontId="21" fillId="0" borderId="0" xfId="0" applyFont="1"/>
    <xf numFmtId="0" fontId="21" fillId="0" borderId="1" xfId="0" applyFont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/>
    <xf numFmtId="0" fontId="19" fillId="0" borderId="1" xfId="0" applyFont="1" applyBorder="1" applyAlignment="1">
      <alignment horizontal="left" vertical="top" wrapText="1"/>
    </xf>
    <xf numFmtId="167" fontId="19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19" fillId="0" borderId="8" xfId="0" applyFont="1" applyBorder="1" applyAlignment="1">
      <alignment horizontal="left" wrapText="1"/>
    </xf>
    <xf numFmtId="0" fontId="19" fillId="0" borderId="8" xfId="0" applyFont="1" applyBorder="1" applyAlignment="1">
      <alignment horizontal="right"/>
    </xf>
    <xf numFmtId="0" fontId="18" fillId="0" borderId="1" xfId="0" applyFont="1" applyBorder="1" applyAlignment="1">
      <alignment horizontal="left" vertical="top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19" fillId="0" borderId="2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justify" vertical="top" wrapText="1"/>
    </xf>
    <xf numFmtId="164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pane xSplit="17655" topLeftCell="M1"/>
      <selection activeCell="F13" sqref="F13:F14"/>
      <selection pane="topRight" activeCell="M3" sqref="M3"/>
    </sheetView>
  </sheetViews>
  <sheetFormatPr defaultColWidth="9.140625" defaultRowHeight="12.75" x14ac:dyDescent="0.25"/>
  <cols>
    <col min="1" max="1" width="21.140625" style="9" customWidth="1"/>
    <col min="2" max="2" width="19.42578125" style="9" customWidth="1"/>
    <col min="3" max="3" width="10" style="12" customWidth="1"/>
    <col min="4" max="4" width="13.28515625" style="9" customWidth="1"/>
    <col min="5" max="5" width="9.140625" style="9" customWidth="1"/>
    <col min="6" max="6" width="24.28515625" style="9" customWidth="1"/>
    <col min="7" max="7" width="9.140625" style="9"/>
    <col min="8" max="8" width="12" style="83" customWidth="1"/>
    <col min="9" max="9" width="16.5703125" style="83" customWidth="1"/>
    <col min="10" max="16384" width="9.140625" style="9"/>
  </cols>
  <sheetData>
    <row r="1" spans="1:9" ht="7.5" customHeight="1" x14ac:dyDescent="0.25"/>
    <row r="2" spans="1:9" ht="15.75" x14ac:dyDescent="0.25">
      <c r="A2" s="85"/>
      <c r="B2" s="86"/>
      <c r="C2" s="86"/>
      <c r="D2" s="91" t="s">
        <v>195</v>
      </c>
    </row>
    <row r="3" spans="1:9" ht="15.75" x14ac:dyDescent="0.25">
      <c r="A3" s="85"/>
      <c r="B3" s="86"/>
      <c r="C3" s="86"/>
      <c r="D3" s="85" t="s">
        <v>188</v>
      </c>
      <c r="E3" s="86"/>
      <c r="F3" s="86"/>
    </row>
    <row r="4" spans="1:9" ht="15.75" x14ac:dyDescent="0.25">
      <c r="A4" s="85"/>
      <c r="B4" s="86"/>
      <c r="C4" s="86"/>
      <c r="D4" s="85" t="s">
        <v>201</v>
      </c>
      <c r="E4" s="86"/>
      <c r="F4" s="86"/>
    </row>
    <row r="5" spans="1:9" ht="35.25" customHeight="1" x14ac:dyDescent="0.25">
      <c r="A5" s="87"/>
      <c r="B5" s="87"/>
      <c r="C5" s="86"/>
      <c r="D5" s="87"/>
      <c r="E5" s="87"/>
      <c r="F5" s="88"/>
    </row>
    <row r="6" spans="1:9" ht="15" customHeight="1" x14ac:dyDescent="0.25">
      <c r="A6" s="102" t="s">
        <v>191</v>
      </c>
      <c r="B6" s="102"/>
      <c r="C6" s="102"/>
      <c r="D6" s="102"/>
      <c r="E6" s="102"/>
      <c r="F6" s="102"/>
    </row>
    <row r="7" spans="1:9" ht="49.5" customHeight="1" x14ac:dyDescent="0.25">
      <c r="A7" s="103" t="s">
        <v>196</v>
      </c>
      <c r="B7" s="103"/>
      <c r="C7" s="103"/>
      <c r="D7" s="103"/>
      <c r="E7" s="103"/>
      <c r="F7" s="103"/>
    </row>
    <row r="8" spans="1:9" ht="13.5" customHeight="1" x14ac:dyDescent="0.25">
      <c r="A8" s="104"/>
      <c r="B8" s="104"/>
      <c r="C8" s="104"/>
      <c r="D8" s="104"/>
      <c r="E8" s="104"/>
      <c r="F8" s="104"/>
    </row>
    <row r="9" spans="1:9" ht="9" hidden="1" customHeight="1" x14ac:dyDescent="0.25">
      <c r="A9" s="93"/>
      <c r="B9" s="88"/>
      <c r="C9" s="89"/>
      <c r="D9" s="88"/>
      <c r="E9" s="88"/>
      <c r="F9" s="88"/>
    </row>
    <row r="10" spans="1:9" ht="37.5" customHeight="1" x14ac:dyDescent="0.25">
      <c r="A10" s="105" t="s">
        <v>0</v>
      </c>
      <c r="B10" s="105" t="s">
        <v>1</v>
      </c>
      <c r="C10" s="105" t="s">
        <v>200</v>
      </c>
      <c r="D10" s="105"/>
      <c r="E10" s="105"/>
      <c r="F10" s="105" t="s">
        <v>2</v>
      </c>
    </row>
    <row r="11" spans="1:9" ht="50.25" customHeight="1" x14ac:dyDescent="0.25">
      <c r="A11" s="105"/>
      <c r="B11" s="105"/>
      <c r="C11" s="106" t="s">
        <v>3</v>
      </c>
      <c r="D11" s="108" t="s">
        <v>190</v>
      </c>
      <c r="E11" s="109"/>
      <c r="F11" s="105"/>
    </row>
    <row r="12" spans="1:9" ht="65.25" customHeight="1" x14ac:dyDescent="0.25">
      <c r="A12" s="105"/>
      <c r="B12" s="105"/>
      <c r="C12" s="107"/>
      <c r="D12" s="92" t="s">
        <v>189</v>
      </c>
      <c r="E12" s="90" t="s">
        <v>5</v>
      </c>
      <c r="F12" s="105"/>
    </row>
    <row r="13" spans="1:9" ht="101.25" customHeight="1" x14ac:dyDescent="0.25">
      <c r="A13" s="101" t="s">
        <v>192</v>
      </c>
      <c r="B13" s="101"/>
      <c r="C13" s="97">
        <f>E13+D13</f>
        <v>464.1</v>
      </c>
      <c r="D13" s="97">
        <v>100</v>
      </c>
      <c r="E13" s="97">
        <v>364.1</v>
      </c>
      <c r="F13" s="110" t="s">
        <v>202</v>
      </c>
    </row>
    <row r="14" spans="1:9" s="12" customFormat="1" ht="103.5" customHeight="1" x14ac:dyDescent="0.25">
      <c r="A14" s="96" t="s">
        <v>193</v>
      </c>
      <c r="B14" s="96" t="s">
        <v>194</v>
      </c>
      <c r="C14" s="97">
        <f>E14+D14</f>
        <v>464.1</v>
      </c>
      <c r="D14" s="97">
        <v>100</v>
      </c>
      <c r="E14" s="97">
        <v>364.1</v>
      </c>
      <c r="F14" s="111"/>
      <c r="H14" s="84"/>
      <c r="I14" s="84"/>
    </row>
    <row r="15" spans="1:9" ht="63.75" customHeight="1" x14ac:dyDescent="0.25">
      <c r="A15" s="99" t="s">
        <v>199</v>
      </c>
      <c r="B15" s="99"/>
      <c r="C15" s="99"/>
      <c r="D15" s="100" t="s">
        <v>197</v>
      </c>
      <c r="E15" s="100"/>
      <c r="F15" s="98" t="s">
        <v>198</v>
      </c>
    </row>
    <row r="16" spans="1:9" ht="15.75" x14ac:dyDescent="0.25">
      <c r="A16" s="94"/>
      <c r="B16" s="95"/>
      <c r="C16" s="95"/>
      <c r="D16" s="95"/>
      <c r="E16" s="95"/>
      <c r="F16" s="95"/>
    </row>
    <row r="17" spans="1:6" ht="15.75" x14ac:dyDescent="0.25">
      <c r="A17" s="87"/>
      <c r="B17" s="87"/>
      <c r="C17" s="86"/>
      <c r="D17" s="87"/>
      <c r="E17" s="87"/>
      <c r="F17" s="87"/>
    </row>
  </sheetData>
  <mergeCells count="13">
    <mergeCell ref="A15:C15"/>
    <mergeCell ref="D15:E15"/>
    <mergeCell ref="A13:B13"/>
    <mergeCell ref="A6:F6"/>
    <mergeCell ref="A7:F7"/>
    <mergeCell ref="A8:F8"/>
    <mergeCell ref="A10:A12"/>
    <mergeCell ref="B10:B12"/>
    <mergeCell ref="C10:E10"/>
    <mergeCell ref="F10:F12"/>
    <mergeCell ref="C11:C12"/>
    <mergeCell ref="D11:E11"/>
    <mergeCell ref="F13:F14"/>
  </mergeCells>
  <pageMargins left="0.35433070866141736" right="0.31496062992125984" top="0.35433070866141736" bottom="0.35433070866141736" header="0" footer="0"/>
  <pageSetup paperSize="9" scale="9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D3" sqref="D3"/>
    </sheetView>
  </sheetViews>
  <sheetFormatPr defaultColWidth="9.140625" defaultRowHeight="12.75" x14ac:dyDescent="0.25"/>
  <cols>
    <col min="1" max="2" width="32.140625" style="9" customWidth="1"/>
    <col min="3" max="3" width="16.42578125" style="9" customWidth="1"/>
    <col min="4" max="4" width="14.42578125" style="9" customWidth="1"/>
    <col min="5" max="5" width="14.85546875" style="12" customWidth="1"/>
    <col min="6" max="6" width="31.28515625" style="9" customWidth="1"/>
    <col min="7" max="16384" width="9.140625" style="9"/>
  </cols>
  <sheetData>
    <row r="1" spans="1:6" x14ac:dyDescent="0.25">
      <c r="C1" s="17"/>
      <c r="F1" s="18"/>
    </row>
    <row r="2" spans="1:6" x14ac:dyDescent="0.25">
      <c r="D2" s="17" t="s">
        <v>121</v>
      </c>
    </row>
    <row r="3" spans="1:6" x14ac:dyDescent="0.25">
      <c r="D3" s="17" t="s">
        <v>187</v>
      </c>
    </row>
    <row r="4" spans="1:6" x14ac:dyDescent="0.25">
      <c r="D4" s="17"/>
    </row>
    <row r="5" spans="1:6" x14ac:dyDescent="0.25">
      <c r="D5" s="17" t="s">
        <v>17</v>
      </c>
    </row>
    <row r="6" spans="1:6" x14ac:dyDescent="0.25">
      <c r="D6" s="17" t="s">
        <v>166</v>
      </c>
    </row>
    <row r="7" spans="1:6" x14ac:dyDescent="0.25">
      <c r="A7" s="18"/>
    </row>
    <row r="8" spans="1:6" x14ac:dyDescent="0.25">
      <c r="A8" s="127" t="s">
        <v>174</v>
      </c>
      <c r="B8" s="127"/>
      <c r="C8" s="127"/>
      <c r="D8" s="127"/>
      <c r="E8" s="127"/>
      <c r="F8" s="127"/>
    </row>
    <row r="9" spans="1:6" x14ac:dyDescent="0.25">
      <c r="A9" s="127" t="s">
        <v>110</v>
      </c>
      <c r="B9" s="127"/>
      <c r="C9" s="127"/>
      <c r="D9" s="127"/>
      <c r="E9" s="127"/>
      <c r="F9" s="127"/>
    </row>
    <row r="10" spans="1:6" x14ac:dyDescent="0.25">
      <c r="A10" s="127" t="s">
        <v>91</v>
      </c>
      <c r="B10" s="127"/>
      <c r="C10" s="127"/>
      <c r="D10" s="127"/>
      <c r="E10" s="127"/>
      <c r="F10" s="127"/>
    </row>
    <row r="11" spans="1:6" x14ac:dyDescent="0.25">
      <c r="A11" s="127" t="s">
        <v>111</v>
      </c>
      <c r="B11" s="127"/>
      <c r="C11" s="127"/>
      <c r="D11" s="127"/>
      <c r="E11" s="127"/>
      <c r="F11" s="127"/>
    </row>
    <row r="12" spans="1:6" x14ac:dyDescent="0.25">
      <c r="A12" s="28"/>
      <c r="B12" s="28"/>
      <c r="C12" s="28"/>
      <c r="D12" s="28"/>
      <c r="E12" s="66"/>
      <c r="F12" s="28"/>
    </row>
    <row r="13" spans="1:6" ht="26.25" customHeight="1" x14ac:dyDescent="0.25">
      <c r="A13" s="128" t="s">
        <v>0</v>
      </c>
      <c r="B13" s="128" t="s">
        <v>1</v>
      </c>
      <c r="C13" s="128" t="s">
        <v>167</v>
      </c>
      <c r="D13" s="128"/>
      <c r="E13" s="128"/>
      <c r="F13" s="128" t="s">
        <v>2</v>
      </c>
    </row>
    <row r="14" spans="1:6" ht="24" x14ac:dyDescent="0.25">
      <c r="A14" s="128"/>
      <c r="B14" s="128"/>
      <c r="C14" s="23" t="s">
        <v>3</v>
      </c>
      <c r="D14" s="23" t="s">
        <v>4</v>
      </c>
      <c r="E14" s="51" t="s">
        <v>5</v>
      </c>
      <c r="F14" s="128"/>
    </row>
    <row r="15" spans="1:6" s="12" customFormat="1" x14ac:dyDescent="0.25">
      <c r="A15" s="125" t="s">
        <v>112</v>
      </c>
      <c r="B15" s="125"/>
      <c r="C15" s="27">
        <f>C16+C19</f>
        <v>12939.670000000006</v>
      </c>
      <c r="D15" s="27">
        <f>D16+D19</f>
        <v>12939.670000000006</v>
      </c>
      <c r="E15" s="57">
        <f>E16+E19</f>
        <v>0</v>
      </c>
      <c r="F15" s="21"/>
    </row>
    <row r="16" spans="1:6" s="12" customFormat="1" x14ac:dyDescent="0.25">
      <c r="A16" s="126" t="s">
        <v>64</v>
      </c>
      <c r="B16" s="126"/>
      <c r="C16" s="27">
        <f>SUM(C17:C18)</f>
        <v>148.6</v>
      </c>
      <c r="D16" s="57">
        <f>SUM(D17:D18)</f>
        <v>148.6</v>
      </c>
      <c r="E16" s="57">
        <f>SUM(E17:E18)</f>
        <v>0</v>
      </c>
      <c r="F16" s="21"/>
    </row>
    <row r="17" spans="1:6" s="12" customFormat="1" ht="51" x14ac:dyDescent="0.25">
      <c r="A17" s="112" t="s">
        <v>65</v>
      </c>
      <c r="B17" s="21" t="s">
        <v>66</v>
      </c>
      <c r="C17" s="24">
        <f>SUM(D17:E17)</f>
        <v>70</v>
      </c>
      <c r="D17" s="24">
        <v>70</v>
      </c>
      <c r="E17" s="24">
        <v>0</v>
      </c>
      <c r="F17" s="112" t="s">
        <v>67</v>
      </c>
    </row>
    <row r="18" spans="1:6" s="12" customFormat="1" ht="76.5" x14ac:dyDescent="0.25">
      <c r="A18" s="112"/>
      <c r="B18" s="21" t="s">
        <v>68</v>
      </c>
      <c r="C18" s="24">
        <f>SUM(D18:E18)</f>
        <v>78.599999999999994</v>
      </c>
      <c r="D18" s="24">
        <v>78.599999999999994</v>
      </c>
      <c r="E18" s="24">
        <v>0</v>
      </c>
      <c r="F18" s="112"/>
    </row>
    <row r="19" spans="1:6" s="12" customFormat="1" x14ac:dyDescent="0.25">
      <c r="A19" s="115" t="s">
        <v>69</v>
      </c>
      <c r="B19" s="116"/>
      <c r="C19" s="27">
        <f>SUM(C20:C39)</f>
        <v>12791.070000000005</v>
      </c>
      <c r="D19" s="57">
        <f>SUM(D20:D39)</f>
        <v>12791.070000000005</v>
      </c>
      <c r="E19" s="57">
        <f>SUM(E20:E39)</f>
        <v>0</v>
      </c>
      <c r="F19" s="21"/>
    </row>
    <row r="20" spans="1:6" s="12" customFormat="1" ht="38.25" customHeight="1" x14ac:dyDescent="0.25">
      <c r="A20" s="118" t="s">
        <v>70</v>
      </c>
      <c r="B20" s="21" t="s">
        <v>71</v>
      </c>
      <c r="C20" s="24">
        <f t="shared" ref="C20:C37" si="0">SUM(D20:E20)</f>
        <v>100</v>
      </c>
      <c r="D20" s="24">
        <v>100</v>
      </c>
      <c r="E20" s="24">
        <v>0</v>
      </c>
      <c r="F20" s="118" t="s">
        <v>72</v>
      </c>
    </row>
    <row r="21" spans="1:6" s="12" customFormat="1" ht="25.5" x14ac:dyDescent="0.25">
      <c r="A21" s="113"/>
      <c r="B21" s="21" t="s">
        <v>11</v>
      </c>
      <c r="C21" s="24">
        <f t="shared" si="0"/>
        <v>6389.2950000000001</v>
      </c>
      <c r="D21" s="24">
        <f>5095.969+1293.326</f>
        <v>6389.2950000000001</v>
      </c>
      <c r="E21" s="24">
        <v>0</v>
      </c>
      <c r="F21" s="113"/>
    </row>
    <row r="22" spans="1:6" s="12" customFormat="1" x14ac:dyDescent="0.25">
      <c r="A22" s="113"/>
      <c r="B22" s="21" t="s">
        <v>42</v>
      </c>
      <c r="C22" s="24">
        <f t="shared" si="0"/>
        <v>3.76</v>
      </c>
      <c r="D22" s="24">
        <v>3.76</v>
      </c>
      <c r="E22" s="24">
        <v>0</v>
      </c>
      <c r="F22" s="113"/>
    </row>
    <row r="23" spans="1:6" s="12" customFormat="1" ht="38.25" x14ac:dyDescent="0.25">
      <c r="A23" s="113"/>
      <c r="B23" s="21" t="s">
        <v>95</v>
      </c>
      <c r="C23" s="24">
        <f>SUM(D23:E23)</f>
        <v>617.05999999999995</v>
      </c>
      <c r="D23" s="24">
        <v>617.05999999999995</v>
      </c>
      <c r="E23" s="24">
        <v>0</v>
      </c>
      <c r="F23" s="113"/>
    </row>
    <row r="24" spans="1:6" s="12" customFormat="1" x14ac:dyDescent="0.25">
      <c r="A24" s="113"/>
      <c r="B24" s="21" t="s">
        <v>13</v>
      </c>
      <c r="C24" s="24">
        <f t="shared" si="0"/>
        <v>1695.34</v>
      </c>
      <c r="D24" s="24">
        <f>1190.6+41.01+372.76+85.67+5.3</f>
        <v>1695.34</v>
      </c>
      <c r="E24" s="24">
        <v>0</v>
      </c>
      <c r="F24" s="113"/>
    </row>
    <row r="25" spans="1:6" s="12" customFormat="1" ht="27" customHeight="1" x14ac:dyDescent="0.25">
      <c r="A25" s="113"/>
      <c r="B25" s="21" t="s">
        <v>16</v>
      </c>
      <c r="C25" s="24">
        <f t="shared" si="0"/>
        <v>2.4</v>
      </c>
      <c r="D25" s="24">
        <v>2.4</v>
      </c>
      <c r="E25" s="24">
        <v>0</v>
      </c>
      <c r="F25" s="113"/>
    </row>
    <row r="26" spans="1:6" s="12" customFormat="1" x14ac:dyDescent="0.25">
      <c r="A26" s="114"/>
      <c r="B26" s="52" t="s">
        <v>44</v>
      </c>
      <c r="C26" s="24">
        <f t="shared" si="0"/>
        <v>14.6</v>
      </c>
      <c r="D26" s="24">
        <v>14.6</v>
      </c>
      <c r="E26" s="24">
        <v>0</v>
      </c>
      <c r="F26" s="113"/>
    </row>
    <row r="27" spans="1:6" s="12" customFormat="1" ht="25.5" x14ac:dyDescent="0.25">
      <c r="A27" s="118" t="s">
        <v>105</v>
      </c>
      <c r="B27" s="21" t="s">
        <v>10</v>
      </c>
      <c r="C27" s="24">
        <f t="shared" ref="C27:C30" si="1">SUM(D27:E27)</f>
        <v>50</v>
      </c>
      <c r="D27" s="24">
        <v>50</v>
      </c>
      <c r="E27" s="24">
        <v>0</v>
      </c>
      <c r="F27" s="113"/>
    </row>
    <row r="28" spans="1:6" s="12" customFormat="1" ht="25.5" x14ac:dyDescent="0.25">
      <c r="A28" s="113"/>
      <c r="B28" s="21" t="s">
        <v>11</v>
      </c>
      <c r="C28" s="24">
        <f t="shared" si="1"/>
        <v>2606.8339999999998</v>
      </c>
      <c r="D28" s="24">
        <f>2087.412+519.422</f>
        <v>2606.8339999999998</v>
      </c>
      <c r="E28" s="24">
        <v>0</v>
      </c>
      <c r="F28" s="113"/>
    </row>
    <row r="29" spans="1:6" s="12" customFormat="1" x14ac:dyDescent="0.25">
      <c r="A29" s="113"/>
      <c r="B29" s="21" t="s">
        <v>42</v>
      </c>
      <c r="C29" s="24">
        <f t="shared" si="1"/>
        <v>5.14</v>
      </c>
      <c r="D29" s="24">
        <v>5.14</v>
      </c>
      <c r="E29" s="24">
        <v>0</v>
      </c>
      <c r="F29" s="113"/>
    </row>
    <row r="30" spans="1:6" s="12" customFormat="1" ht="25.5" x14ac:dyDescent="0.25">
      <c r="A30" s="113"/>
      <c r="B30" s="21" t="s">
        <v>94</v>
      </c>
      <c r="C30" s="24">
        <f t="shared" si="1"/>
        <v>289.2</v>
      </c>
      <c r="D30" s="24">
        <v>289.2</v>
      </c>
      <c r="E30" s="24">
        <v>0</v>
      </c>
      <c r="F30" s="113"/>
    </row>
    <row r="31" spans="1:6" s="12" customFormat="1" ht="12" customHeight="1" x14ac:dyDescent="0.25">
      <c r="A31" s="113"/>
      <c r="B31" s="22" t="s">
        <v>13</v>
      </c>
      <c r="C31" s="13">
        <f>SUM(D31:E31)</f>
        <v>265.28000000000003</v>
      </c>
      <c r="D31" s="13">
        <f>185.83+5.16+23.86+50+0.43</f>
        <v>265.28000000000003</v>
      </c>
      <c r="E31" s="13">
        <v>0</v>
      </c>
      <c r="F31" s="113"/>
    </row>
    <row r="32" spans="1:6" s="12" customFormat="1" ht="25.5" customHeight="1" x14ac:dyDescent="0.25">
      <c r="A32" s="113"/>
      <c r="B32" s="21" t="s">
        <v>16</v>
      </c>
      <c r="C32" s="24">
        <f>SUM(D32:E32)</f>
        <v>3.6</v>
      </c>
      <c r="D32" s="24">
        <v>3.6</v>
      </c>
      <c r="E32" s="24">
        <v>0</v>
      </c>
      <c r="F32" s="113"/>
    </row>
    <row r="33" spans="1:6" s="12" customFormat="1" x14ac:dyDescent="0.25">
      <c r="A33" s="114"/>
      <c r="B33" s="52" t="s">
        <v>44</v>
      </c>
      <c r="C33" s="24">
        <f t="shared" ref="C33" si="2">SUM(D33:E33)</f>
        <v>9.1</v>
      </c>
      <c r="D33" s="24">
        <v>9.1</v>
      </c>
      <c r="E33" s="24">
        <v>0</v>
      </c>
      <c r="F33" s="113"/>
    </row>
    <row r="34" spans="1:6" s="12" customFormat="1" ht="25.5" x14ac:dyDescent="0.25">
      <c r="A34" s="118" t="s">
        <v>141</v>
      </c>
      <c r="B34" s="21" t="s">
        <v>10</v>
      </c>
      <c r="C34" s="24">
        <f t="shared" si="0"/>
        <v>5.2</v>
      </c>
      <c r="D34" s="24">
        <v>5.2</v>
      </c>
      <c r="E34" s="24">
        <v>0</v>
      </c>
      <c r="F34" s="113"/>
    </row>
    <row r="35" spans="1:6" s="12" customFormat="1" ht="25.5" x14ac:dyDescent="0.25">
      <c r="A35" s="113"/>
      <c r="B35" s="21" t="s">
        <v>11</v>
      </c>
      <c r="C35" s="24">
        <f t="shared" si="0"/>
        <v>319.01100000000002</v>
      </c>
      <c r="D35" s="24">
        <f>248.811+70.2</f>
        <v>319.01100000000002</v>
      </c>
      <c r="E35" s="24">
        <v>0</v>
      </c>
      <c r="F35" s="113"/>
    </row>
    <row r="36" spans="1:6" s="12" customFormat="1" x14ac:dyDescent="0.25">
      <c r="A36" s="113"/>
      <c r="B36" s="21" t="s">
        <v>42</v>
      </c>
      <c r="C36" s="24">
        <f t="shared" si="0"/>
        <v>0.85</v>
      </c>
      <c r="D36" s="24">
        <v>0.85</v>
      </c>
      <c r="E36" s="24">
        <v>0</v>
      </c>
      <c r="F36" s="113"/>
    </row>
    <row r="37" spans="1:6" s="12" customFormat="1" ht="25.5" x14ac:dyDescent="0.25">
      <c r="A37" s="113"/>
      <c r="B37" s="21" t="s">
        <v>142</v>
      </c>
      <c r="C37" s="24">
        <f t="shared" si="0"/>
        <v>173.2</v>
      </c>
      <c r="D37" s="24">
        <v>173.2</v>
      </c>
      <c r="E37" s="24">
        <v>0</v>
      </c>
      <c r="F37" s="113"/>
    </row>
    <row r="38" spans="1:6" s="12" customFormat="1" ht="12" customHeight="1" x14ac:dyDescent="0.25">
      <c r="A38" s="113"/>
      <c r="B38" s="22" t="s">
        <v>13</v>
      </c>
      <c r="C38" s="13">
        <f>SUM(D38:E38)</f>
        <v>239.20000000000002</v>
      </c>
      <c r="D38" s="13">
        <f>235+1.8+2.3+0.1</f>
        <v>239.20000000000002</v>
      </c>
      <c r="E38" s="13">
        <v>0</v>
      </c>
      <c r="F38" s="113"/>
    </row>
    <row r="39" spans="1:6" s="12" customFormat="1" ht="25.5" customHeight="1" x14ac:dyDescent="0.25">
      <c r="A39" s="114"/>
      <c r="B39" s="22" t="s">
        <v>16</v>
      </c>
      <c r="C39" s="24">
        <f>SUM(D39:E39)</f>
        <v>2</v>
      </c>
      <c r="D39" s="24">
        <v>2</v>
      </c>
      <c r="E39" s="24">
        <v>0</v>
      </c>
      <c r="F39" s="113"/>
    </row>
    <row r="40" spans="1:6" s="12" customFormat="1" x14ac:dyDescent="0.25">
      <c r="A40" s="117" t="s">
        <v>113</v>
      </c>
      <c r="B40" s="117"/>
      <c r="C40" s="14">
        <f>C41</f>
        <v>4787.3950000000004</v>
      </c>
      <c r="D40" s="14">
        <f>D41</f>
        <v>4787.3950000000004</v>
      </c>
      <c r="E40" s="14">
        <f>E41</f>
        <v>0</v>
      </c>
      <c r="F40" s="21"/>
    </row>
    <row r="41" spans="1:6" s="12" customFormat="1" x14ac:dyDescent="0.25">
      <c r="A41" s="115" t="s">
        <v>97</v>
      </c>
      <c r="B41" s="116"/>
      <c r="C41" s="27">
        <f>SUM(C42:C50)</f>
        <v>4787.3950000000004</v>
      </c>
      <c r="D41" s="57">
        <f>SUM(D42:D50)</f>
        <v>4787.3950000000004</v>
      </c>
      <c r="E41" s="57">
        <f>SUM(E42:E50)</f>
        <v>0</v>
      </c>
      <c r="F41" s="21"/>
    </row>
    <row r="42" spans="1:6" s="12" customFormat="1" ht="25.5" customHeight="1" x14ac:dyDescent="0.25">
      <c r="A42" s="119" t="s">
        <v>176</v>
      </c>
      <c r="B42" s="21" t="s">
        <v>10</v>
      </c>
      <c r="C42" s="24">
        <f t="shared" ref="C42:C48" si="3">SUM(D42:E42)</f>
        <v>135.95999999999998</v>
      </c>
      <c r="D42" s="24">
        <f>119.96+16</f>
        <v>135.95999999999998</v>
      </c>
      <c r="E42" s="24">
        <v>0</v>
      </c>
      <c r="F42" s="122" t="s">
        <v>73</v>
      </c>
    </row>
    <row r="43" spans="1:6" s="12" customFormat="1" ht="25.5" x14ac:dyDescent="0.25">
      <c r="A43" s="120"/>
      <c r="B43" s="21" t="s">
        <v>15</v>
      </c>
      <c r="C43" s="24">
        <f>SUM(D43:E43)</f>
        <v>5.0549999999999997</v>
      </c>
      <c r="D43" s="24">
        <v>5.0549999999999997</v>
      </c>
      <c r="E43" s="24">
        <v>0</v>
      </c>
      <c r="F43" s="123"/>
    </row>
    <row r="44" spans="1:6" s="12" customFormat="1" ht="25.5" x14ac:dyDescent="0.25">
      <c r="A44" s="120"/>
      <c r="B44" s="21" t="s">
        <v>11</v>
      </c>
      <c r="C44" s="24">
        <f t="shared" si="3"/>
        <v>3195.65</v>
      </c>
      <c r="D44" s="24">
        <f>1914.201+428.436+699.188+153.825</f>
        <v>3195.65</v>
      </c>
      <c r="E44" s="24">
        <v>0</v>
      </c>
      <c r="F44" s="123"/>
    </row>
    <row r="45" spans="1:6" s="12" customFormat="1" x14ac:dyDescent="0.25">
      <c r="A45" s="120"/>
      <c r="B45" s="21" t="s">
        <v>42</v>
      </c>
      <c r="C45" s="24">
        <f t="shared" si="3"/>
        <v>10.58</v>
      </c>
      <c r="D45" s="24">
        <v>10.58</v>
      </c>
      <c r="E45" s="24">
        <v>0</v>
      </c>
      <c r="F45" s="123"/>
    </row>
    <row r="46" spans="1:6" s="12" customFormat="1" x14ac:dyDescent="0.25">
      <c r="A46" s="120"/>
      <c r="B46" s="21" t="s">
        <v>13</v>
      </c>
      <c r="C46" s="24">
        <f t="shared" si="3"/>
        <v>744.08999999999992</v>
      </c>
      <c r="D46" s="24">
        <f>500+16.304+15.486+7.3+7+198</f>
        <v>744.08999999999992</v>
      </c>
      <c r="E46" s="24">
        <v>0</v>
      </c>
      <c r="F46" s="123"/>
    </row>
    <row r="47" spans="1:6" s="12" customFormat="1" ht="25.5" x14ac:dyDescent="0.25">
      <c r="A47" s="120"/>
      <c r="B47" s="52" t="s">
        <v>177</v>
      </c>
      <c r="C47" s="24">
        <f t="shared" si="3"/>
        <v>331.46</v>
      </c>
      <c r="D47" s="24">
        <f>326.46+5</f>
        <v>331.46</v>
      </c>
      <c r="E47" s="24">
        <v>0</v>
      </c>
      <c r="F47" s="123"/>
    </row>
    <row r="48" spans="1:6" s="12" customFormat="1" ht="25.5" customHeight="1" x14ac:dyDescent="0.25">
      <c r="A48" s="121"/>
      <c r="B48" s="53" t="s">
        <v>16</v>
      </c>
      <c r="C48" s="24">
        <f t="shared" si="3"/>
        <v>4.5999999999999996</v>
      </c>
      <c r="D48" s="24">
        <v>4.5999999999999996</v>
      </c>
      <c r="E48" s="24">
        <v>0</v>
      </c>
      <c r="F48" s="124"/>
    </row>
    <row r="49" spans="1:6" s="12" customFormat="1" ht="38.25" x14ac:dyDescent="0.25">
      <c r="A49" s="112" t="s">
        <v>74</v>
      </c>
      <c r="B49" s="21" t="s">
        <v>143</v>
      </c>
      <c r="C49" s="24">
        <f>SUM(D49:E49)</f>
        <v>180</v>
      </c>
      <c r="D49" s="24">
        <v>180</v>
      </c>
      <c r="E49" s="24">
        <v>0</v>
      </c>
      <c r="F49" s="113"/>
    </row>
    <row r="50" spans="1:6" s="12" customFormat="1" ht="38.25" x14ac:dyDescent="0.25">
      <c r="A50" s="112"/>
      <c r="B50" s="21" t="s">
        <v>75</v>
      </c>
      <c r="C50" s="24">
        <f>SUM(D50:E50)</f>
        <v>180</v>
      </c>
      <c r="D50" s="24">
        <v>180</v>
      </c>
      <c r="E50" s="24">
        <v>0</v>
      </c>
      <c r="F50" s="114"/>
    </row>
  </sheetData>
  <mergeCells count="23">
    <mergeCell ref="A15:B15"/>
    <mergeCell ref="A16:B16"/>
    <mergeCell ref="F17:F18"/>
    <mergeCell ref="A8:F8"/>
    <mergeCell ref="A9:F9"/>
    <mergeCell ref="A10:F10"/>
    <mergeCell ref="A11:F11"/>
    <mergeCell ref="A13:A14"/>
    <mergeCell ref="B13:B14"/>
    <mergeCell ref="C13:E13"/>
    <mergeCell ref="F13:F14"/>
    <mergeCell ref="A49:A50"/>
    <mergeCell ref="F49:F50"/>
    <mergeCell ref="A17:A18"/>
    <mergeCell ref="A19:B19"/>
    <mergeCell ref="A40:B40"/>
    <mergeCell ref="A41:B41"/>
    <mergeCell ref="A34:A39"/>
    <mergeCell ref="F20:F39"/>
    <mergeCell ref="A42:A48"/>
    <mergeCell ref="F42:F48"/>
    <mergeCell ref="A27:A33"/>
    <mergeCell ref="A20:A26"/>
  </mergeCells>
  <pageMargins left="0.23622047244094491" right="0.19685039370078741" top="0.33" bottom="0.3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D3" sqref="D3"/>
    </sheetView>
  </sheetViews>
  <sheetFormatPr defaultColWidth="9.140625" defaultRowHeight="12.75" x14ac:dyDescent="0.25"/>
  <cols>
    <col min="1" max="2" width="32.140625" style="9" customWidth="1"/>
    <col min="3" max="3" width="16.42578125" style="9" customWidth="1"/>
    <col min="4" max="4" width="14.42578125" style="9" customWidth="1"/>
    <col min="5" max="5" width="14.85546875" style="9" customWidth="1"/>
    <col min="6" max="6" width="31.28515625" style="9" customWidth="1"/>
    <col min="7" max="16384" width="9.140625" style="9"/>
  </cols>
  <sheetData>
    <row r="1" spans="1:6" x14ac:dyDescent="0.25">
      <c r="C1" s="17"/>
      <c r="F1" s="18"/>
    </row>
    <row r="2" spans="1:6" x14ac:dyDescent="0.25">
      <c r="D2" s="17" t="s">
        <v>122</v>
      </c>
    </row>
    <row r="3" spans="1:6" x14ac:dyDescent="0.25">
      <c r="D3" s="17" t="s">
        <v>187</v>
      </c>
    </row>
    <row r="4" spans="1:6" x14ac:dyDescent="0.25">
      <c r="D4" s="17"/>
    </row>
    <row r="5" spans="1:6" x14ac:dyDescent="0.25">
      <c r="D5" s="17" t="s">
        <v>17</v>
      </c>
    </row>
    <row r="6" spans="1:6" x14ac:dyDescent="0.25">
      <c r="D6" s="17" t="s">
        <v>166</v>
      </c>
    </row>
    <row r="7" spans="1:6" x14ac:dyDescent="0.25">
      <c r="A7" s="18"/>
    </row>
    <row r="8" spans="1:6" x14ac:dyDescent="0.25">
      <c r="A8" s="18"/>
    </row>
    <row r="9" spans="1:6" x14ac:dyDescent="0.25">
      <c r="A9" s="127" t="s">
        <v>174</v>
      </c>
      <c r="B9" s="127"/>
      <c r="C9" s="127"/>
      <c r="D9" s="127"/>
      <c r="E9" s="127"/>
      <c r="F9" s="127"/>
    </row>
    <row r="10" spans="1:6" x14ac:dyDescent="0.25">
      <c r="A10" s="127" t="s">
        <v>124</v>
      </c>
      <c r="B10" s="127"/>
      <c r="C10" s="127"/>
      <c r="D10" s="127"/>
      <c r="E10" s="127"/>
      <c r="F10" s="127"/>
    </row>
    <row r="11" spans="1:6" x14ac:dyDescent="0.25">
      <c r="A11" s="127" t="s">
        <v>91</v>
      </c>
      <c r="B11" s="127"/>
      <c r="C11" s="127"/>
      <c r="D11" s="127"/>
      <c r="E11" s="127"/>
      <c r="F11" s="127"/>
    </row>
    <row r="12" spans="1:6" x14ac:dyDescent="0.25">
      <c r="A12" s="127" t="s">
        <v>125</v>
      </c>
      <c r="B12" s="127"/>
      <c r="C12" s="127"/>
      <c r="D12" s="127"/>
      <c r="E12" s="127"/>
      <c r="F12" s="127"/>
    </row>
    <row r="13" spans="1:6" x14ac:dyDescent="0.25">
      <c r="A13" s="127" t="s">
        <v>126</v>
      </c>
      <c r="B13" s="127"/>
      <c r="C13" s="127"/>
      <c r="D13" s="127"/>
      <c r="E13" s="127"/>
      <c r="F13" s="127"/>
    </row>
    <row r="14" spans="1:6" x14ac:dyDescent="0.25">
      <c r="A14" s="28"/>
      <c r="B14" s="28"/>
      <c r="C14" s="28"/>
      <c r="D14" s="28"/>
      <c r="E14" s="28"/>
      <c r="F14" s="28"/>
    </row>
    <row r="15" spans="1:6" ht="30.75" customHeight="1" x14ac:dyDescent="0.25">
      <c r="A15" s="128" t="s">
        <v>0</v>
      </c>
      <c r="B15" s="128" t="s">
        <v>1</v>
      </c>
      <c r="C15" s="128" t="s">
        <v>167</v>
      </c>
      <c r="D15" s="128"/>
      <c r="E15" s="128"/>
      <c r="F15" s="128" t="s">
        <v>2</v>
      </c>
    </row>
    <row r="16" spans="1:6" ht="24" x14ac:dyDescent="0.25">
      <c r="A16" s="128"/>
      <c r="B16" s="128"/>
      <c r="C16" s="23" t="s">
        <v>3</v>
      </c>
      <c r="D16" s="23" t="s">
        <v>4</v>
      </c>
      <c r="E16" s="23" t="s">
        <v>5</v>
      </c>
      <c r="F16" s="128"/>
    </row>
    <row r="17" spans="1:6" s="12" customFormat="1" ht="25.5" customHeight="1" x14ac:dyDescent="0.25">
      <c r="A17" s="129" t="s">
        <v>127</v>
      </c>
      <c r="B17" s="129"/>
      <c r="C17" s="16">
        <f>C18</f>
        <v>10</v>
      </c>
      <c r="D17" s="16">
        <f>D18</f>
        <v>10</v>
      </c>
      <c r="E17" s="16">
        <f>E18</f>
        <v>0</v>
      </c>
      <c r="F17" s="22"/>
    </row>
    <row r="18" spans="1:6" ht="134.25" customHeight="1" x14ac:dyDescent="0.25">
      <c r="A18" s="29" t="s">
        <v>128</v>
      </c>
      <c r="B18" s="1" t="s">
        <v>129</v>
      </c>
      <c r="C18" s="15">
        <f>SUM(D18:E18)</f>
        <v>10</v>
      </c>
      <c r="D18" s="24">
        <v>10</v>
      </c>
      <c r="E18" s="24">
        <v>0</v>
      </c>
      <c r="F18" s="1" t="s">
        <v>130</v>
      </c>
    </row>
  </sheetData>
  <mergeCells count="10">
    <mergeCell ref="A12:F12"/>
    <mergeCell ref="A13:F13"/>
    <mergeCell ref="A17:B17"/>
    <mergeCell ref="A9:F9"/>
    <mergeCell ref="A10:F10"/>
    <mergeCell ref="A11:F11"/>
    <mergeCell ref="A15:A16"/>
    <mergeCell ref="B15:B16"/>
    <mergeCell ref="C15:E15"/>
    <mergeCell ref="F15:F16"/>
  </mergeCells>
  <pageMargins left="0.22" right="0.21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D3" sqref="D3"/>
    </sheetView>
  </sheetViews>
  <sheetFormatPr defaultColWidth="9.140625" defaultRowHeight="12.75" x14ac:dyDescent="0.25"/>
  <cols>
    <col min="1" max="2" width="32.140625" style="9" customWidth="1"/>
    <col min="3" max="3" width="16.42578125" style="9" customWidth="1"/>
    <col min="4" max="4" width="14.42578125" style="9" customWidth="1"/>
    <col min="5" max="5" width="14.85546875" style="9" customWidth="1"/>
    <col min="6" max="6" width="31.28515625" style="9" customWidth="1"/>
    <col min="7" max="16384" width="9.140625" style="9"/>
  </cols>
  <sheetData>
    <row r="1" spans="1:6" x14ac:dyDescent="0.25">
      <c r="C1" s="17"/>
      <c r="F1" s="18"/>
    </row>
    <row r="2" spans="1:6" x14ac:dyDescent="0.25">
      <c r="D2" s="17" t="s">
        <v>123</v>
      </c>
    </row>
    <row r="3" spans="1:6" x14ac:dyDescent="0.25">
      <c r="D3" s="17" t="s">
        <v>187</v>
      </c>
    </row>
    <row r="4" spans="1:6" x14ac:dyDescent="0.25">
      <c r="D4" s="17"/>
    </row>
    <row r="5" spans="1:6" x14ac:dyDescent="0.25">
      <c r="D5" s="17" t="s">
        <v>17</v>
      </c>
    </row>
    <row r="6" spans="1:6" x14ac:dyDescent="0.25">
      <c r="D6" s="17" t="s">
        <v>166</v>
      </c>
    </row>
    <row r="7" spans="1:6" x14ac:dyDescent="0.25">
      <c r="A7" s="18"/>
    </row>
    <row r="8" spans="1:6" x14ac:dyDescent="0.25">
      <c r="A8" s="18"/>
    </row>
    <row r="9" spans="1:6" x14ac:dyDescent="0.25">
      <c r="A9" s="127" t="s">
        <v>174</v>
      </c>
      <c r="B9" s="127"/>
      <c r="C9" s="127"/>
      <c r="D9" s="127"/>
      <c r="E9" s="127"/>
      <c r="F9" s="127"/>
    </row>
    <row r="10" spans="1:6" x14ac:dyDescent="0.25">
      <c r="A10" s="127" t="s">
        <v>132</v>
      </c>
      <c r="B10" s="127"/>
      <c r="C10" s="127"/>
      <c r="D10" s="127"/>
      <c r="E10" s="127"/>
      <c r="F10" s="127"/>
    </row>
    <row r="11" spans="1:6" x14ac:dyDescent="0.25">
      <c r="A11" s="127" t="s">
        <v>133</v>
      </c>
      <c r="B11" s="127"/>
      <c r="C11" s="127"/>
      <c r="D11" s="127"/>
      <c r="E11" s="127"/>
      <c r="F11" s="127"/>
    </row>
    <row r="12" spans="1:6" x14ac:dyDescent="0.25">
      <c r="A12" s="127" t="s">
        <v>125</v>
      </c>
      <c r="B12" s="127"/>
      <c r="C12" s="127"/>
      <c r="D12" s="127"/>
      <c r="E12" s="127"/>
      <c r="F12" s="127"/>
    </row>
    <row r="13" spans="1:6" x14ac:dyDescent="0.25">
      <c r="A13" s="127" t="s">
        <v>134</v>
      </c>
      <c r="B13" s="127"/>
      <c r="C13" s="127"/>
      <c r="D13" s="127"/>
      <c r="E13" s="127"/>
      <c r="F13" s="127"/>
    </row>
    <row r="14" spans="1:6" x14ac:dyDescent="0.25">
      <c r="A14" s="28"/>
      <c r="B14" s="28"/>
      <c r="C14" s="28"/>
      <c r="D14" s="28"/>
      <c r="E14" s="28"/>
      <c r="F14" s="28"/>
    </row>
    <row r="15" spans="1:6" ht="28.5" customHeight="1" x14ac:dyDescent="0.25">
      <c r="A15" s="128" t="s">
        <v>0</v>
      </c>
      <c r="B15" s="128" t="s">
        <v>1</v>
      </c>
      <c r="C15" s="128" t="s">
        <v>167</v>
      </c>
      <c r="D15" s="128"/>
      <c r="E15" s="128"/>
      <c r="F15" s="128" t="s">
        <v>2</v>
      </c>
    </row>
    <row r="16" spans="1:6" ht="24" x14ac:dyDescent="0.25">
      <c r="A16" s="133"/>
      <c r="B16" s="133"/>
      <c r="C16" s="30" t="s">
        <v>3</v>
      </c>
      <c r="D16" s="30" t="s">
        <v>4</v>
      </c>
      <c r="E16" s="30" t="s">
        <v>5</v>
      </c>
      <c r="F16" s="133"/>
    </row>
    <row r="17" spans="1:6" ht="36" customHeight="1" x14ac:dyDescent="0.25">
      <c r="A17" s="128" t="s">
        <v>135</v>
      </c>
      <c r="B17" s="128"/>
      <c r="C17" s="44">
        <f>SUM(C18:C24)</f>
        <v>9513.2000000000007</v>
      </c>
      <c r="D17" s="44">
        <f>SUM(D18:D24)</f>
        <v>9513.2000000000007</v>
      </c>
      <c r="E17" s="44">
        <f>SUM(E18:E21)</f>
        <v>0</v>
      </c>
      <c r="F17" s="23"/>
    </row>
    <row r="18" spans="1:6" ht="63.75" customHeight="1" x14ac:dyDescent="0.25">
      <c r="A18" s="130" t="s">
        <v>136</v>
      </c>
      <c r="B18" s="1" t="s">
        <v>137</v>
      </c>
      <c r="C18" s="39">
        <f>SUM(D18:E18)</f>
        <v>2500</v>
      </c>
      <c r="D18" s="39">
        <v>2500</v>
      </c>
      <c r="E18" s="39">
        <v>0</v>
      </c>
      <c r="F18" s="122" t="s">
        <v>138</v>
      </c>
    </row>
    <row r="19" spans="1:6" ht="38.25" x14ac:dyDescent="0.25">
      <c r="A19" s="131"/>
      <c r="B19" s="1" t="s">
        <v>139</v>
      </c>
      <c r="C19" s="39">
        <f t="shared" ref="C19:C24" si="0">SUM(D19:E19)</f>
        <v>1513.2</v>
      </c>
      <c r="D19" s="39">
        <v>1513.2</v>
      </c>
      <c r="E19" s="39">
        <v>0</v>
      </c>
      <c r="F19" s="123"/>
    </row>
    <row r="20" spans="1:6" ht="38.25" x14ac:dyDescent="0.25">
      <c r="A20" s="131"/>
      <c r="B20" s="1" t="s">
        <v>140</v>
      </c>
      <c r="C20" s="39">
        <f t="shared" si="0"/>
        <v>1600</v>
      </c>
      <c r="D20" s="39">
        <v>1600</v>
      </c>
      <c r="E20" s="39">
        <v>0</v>
      </c>
      <c r="F20" s="123"/>
    </row>
    <row r="21" spans="1:6" ht="63.75" x14ac:dyDescent="0.25">
      <c r="A21" s="131"/>
      <c r="B21" s="1" t="s">
        <v>150</v>
      </c>
      <c r="C21" s="39">
        <f t="shared" si="0"/>
        <v>125</v>
      </c>
      <c r="D21" s="39">
        <v>125</v>
      </c>
      <c r="E21" s="39">
        <v>0</v>
      </c>
      <c r="F21" s="123"/>
    </row>
    <row r="22" spans="1:6" x14ac:dyDescent="0.25">
      <c r="A22" s="131"/>
      <c r="B22" s="1" t="s">
        <v>148</v>
      </c>
      <c r="C22" s="39">
        <f t="shared" si="0"/>
        <v>575</v>
      </c>
      <c r="D22" s="39">
        <v>575</v>
      </c>
      <c r="E22" s="39">
        <v>0</v>
      </c>
      <c r="F22" s="123"/>
    </row>
    <row r="23" spans="1:6" x14ac:dyDescent="0.25">
      <c r="A23" s="131"/>
      <c r="B23" s="1" t="s">
        <v>149</v>
      </c>
      <c r="C23" s="39">
        <f t="shared" si="0"/>
        <v>3100</v>
      </c>
      <c r="D23" s="39">
        <v>3100</v>
      </c>
      <c r="E23" s="39">
        <v>0</v>
      </c>
      <c r="F23" s="123"/>
    </row>
    <row r="24" spans="1:6" x14ac:dyDescent="0.25">
      <c r="A24" s="132"/>
      <c r="B24" s="43" t="s">
        <v>147</v>
      </c>
      <c r="C24" s="39">
        <f t="shared" si="0"/>
        <v>100</v>
      </c>
      <c r="D24" s="45">
        <v>100</v>
      </c>
      <c r="E24" s="45">
        <v>0</v>
      </c>
      <c r="F24" s="124"/>
    </row>
  </sheetData>
  <mergeCells count="12">
    <mergeCell ref="F18:F24"/>
    <mergeCell ref="A18:A24"/>
    <mergeCell ref="A17:B17"/>
    <mergeCell ref="A9:F9"/>
    <mergeCell ref="A10:F10"/>
    <mergeCell ref="A11:F11"/>
    <mergeCell ref="A12:F12"/>
    <mergeCell ref="A13:F13"/>
    <mergeCell ref="A15:A16"/>
    <mergeCell ref="B15:B16"/>
    <mergeCell ref="C15:E15"/>
    <mergeCell ref="F15:F16"/>
  </mergeCells>
  <pageMargins left="0.22" right="0.21" top="0.75" bottom="0.3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D3" sqref="D3"/>
    </sheetView>
  </sheetViews>
  <sheetFormatPr defaultColWidth="9.140625" defaultRowHeight="12.75" x14ac:dyDescent="0.25"/>
  <cols>
    <col min="1" max="2" width="32.140625" style="9" customWidth="1"/>
    <col min="3" max="3" width="16.42578125" style="9" customWidth="1"/>
    <col min="4" max="4" width="14.42578125" style="9" customWidth="1"/>
    <col min="5" max="5" width="14.85546875" style="9" customWidth="1"/>
    <col min="6" max="6" width="31.28515625" style="9" customWidth="1"/>
    <col min="7" max="16384" width="9.140625" style="9"/>
  </cols>
  <sheetData>
    <row r="1" spans="1:6" x14ac:dyDescent="0.25">
      <c r="C1" s="17"/>
      <c r="F1" s="18"/>
    </row>
    <row r="2" spans="1:6" x14ac:dyDescent="0.25">
      <c r="D2" s="17" t="s">
        <v>131</v>
      </c>
    </row>
    <row r="3" spans="1:6" x14ac:dyDescent="0.25">
      <c r="D3" s="17" t="s">
        <v>187</v>
      </c>
    </row>
    <row r="4" spans="1:6" x14ac:dyDescent="0.25">
      <c r="D4" s="17"/>
    </row>
    <row r="5" spans="1:6" x14ac:dyDescent="0.25">
      <c r="D5" s="17" t="s">
        <v>17</v>
      </c>
    </row>
    <row r="6" spans="1:6" x14ac:dyDescent="0.25">
      <c r="D6" s="17" t="s">
        <v>166</v>
      </c>
    </row>
    <row r="7" spans="1:6" x14ac:dyDescent="0.25">
      <c r="A7" s="18"/>
    </row>
    <row r="8" spans="1:6" x14ac:dyDescent="0.25">
      <c r="A8" s="18"/>
    </row>
    <row r="9" spans="1:6" x14ac:dyDescent="0.25">
      <c r="A9" s="127" t="s">
        <v>174</v>
      </c>
      <c r="B9" s="127"/>
      <c r="C9" s="127"/>
      <c r="D9" s="127"/>
      <c r="E9" s="127"/>
      <c r="F9" s="127"/>
    </row>
    <row r="10" spans="1:6" x14ac:dyDescent="0.25">
      <c r="A10" s="127" t="s">
        <v>144</v>
      </c>
      <c r="B10" s="127"/>
      <c r="C10" s="127"/>
      <c r="D10" s="127"/>
      <c r="E10" s="127"/>
      <c r="F10" s="127"/>
    </row>
    <row r="11" spans="1:6" x14ac:dyDescent="0.25">
      <c r="A11" s="127" t="s">
        <v>145</v>
      </c>
      <c r="B11" s="127"/>
      <c r="C11" s="127"/>
      <c r="D11" s="127"/>
      <c r="E11" s="127"/>
      <c r="F11" s="127"/>
    </row>
    <row r="12" spans="1:6" x14ac:dyDescent="0.25">
      <c r="A12" s="127" t="s">
        <v>146</v>
      </c>
      <c r="B12" s="127"/>
      <c r="C12" s="127"/>
      <c r="D12" s="127"/>
      <c r="E12" s="127"/>
      <c r="F12" s="127"/>
    </row>
    <row r="13" spans="1:6" x14ac:dyDescent="0.25">
      <c r="A13" s="42"/>
      <c r="B13" s="42"/>
      <c r="C13" s="42"/>
      <c r="D13" s="42"/>
      <c r="E13" s="42"/>
      <c r="F13" s="42"/>
    </row>
    <row r="14" spans="1:6" x14ac:dyDescent="0.25">
      <c r="A14" s="28"/>
      <c r="B14" s="28"/>
      <c r="C14" s="28"/>
      <c r="D14" s="28"/>
      <c r="E14" s="28"/>
      <c r="F14" s="28"/>
    </row>
    <row r="15" spans="1:6" ht="25.5" customHeight="1" x14ac:dyDescent="0.25">
      <c r="A15" s="128" t="s">
        <v>0</v>
      </c>
      <c r="B15" s="128" t="s">
        <v>1</v>
      </c>
      <c r="C15" s="128" t="s">
        <v>167</v>
      </c>
      <c r="D15" s="128"/>
      <c r="E15" s="128"/>
      <c r="F15" s="128" t="s">
        <v>2</v>
      </c>
    </row>
    <row r="16" spans="1:6" ht="24" x14ac:dyDescent="0.25">
      <c r="A16" s="133"/>
      <c r="B16" s="133"/>
      <c r="C16" s="30" t="s">
        <v>3</v>
      </c>
      <c r="D16" s="30" t="s">
        <v>4</v>
      </c>
      <c r="E16" s="30" t="s">
        <v>5</v>
      </c>
      <c r="F16" s="133"/>
    </row>
    <row r="17" spans="1:6" ht="36" customHeight="1" x14ac:dyDescent="0.25">
      <c r="A17" s="133" t="s">
        <v>87</v>
      </c>
      <c r="B17" s="133"/>
      <c r="C17" s="46">
        <f>SUM(C18:C18)</f>
        <v>9320</v>
      </c>
      <c r="D17" s="46">
        <f>SUM(D18:D18)</f>
        <v>9320</v>
      </c>
      <c r="E17" s="46">
        <f>SUM(E18:E18)</f>
        <v>0</v>
      </c>
      <c r="F17" s="30"/>
    </row>
    <row r="18" spans="1:6" ht="79.5" customHeight="1" x14ac:dyDescent="0.25">
      <c r="A18" s="54" t="s">
        <v>151</v>
      </c>
      <c r="B18" s="1" t="s">
        <v>88</v>
      </c>
      <c r="C18" s="41">
        <f>SUM(D18:E18)</f>
        <v>9320</v>
      </c>
      <c r="D18" s="41">
        <v>9320</v>
      </c>
      <c r="E18" s="25">
        <v>0</v>
      </c>
      <c r="F18" s="55" t="s">
        <v>89</v>
      </c>
    </row>
    <row r="31" spans="1:6" ht="12" customHeight="1" x14ac:dyDescent="0.25"/>
  </sheetData>
  <mergeCells count="9">
    <mergeCell ref="A17:B17"/>
    <mergeCell ref="A9:F9"/>
    <mergeCell ref="A10:F10"/>
    <mergeCell ref="A11:F11"/>
    <mergeCell ref="A12:F12"/>
    <mergeCell ref="A15:A16"/>
    <mergeCell ref="B15:B16"/>
    <mergeCell ref="C15:E15"/>
    <mergeCell ref="F15:F16"/>
  </mergeCells>
  <pageMargins left="0.22" right="0.21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D3" sqref="D3"/>
    </sheetView>
  </sheetViews>
  <sheetFormatPr defaultColWidth="9.140625" defaultRowHeight="12.75" x14ac:dyDescent="0.25"/>
  <cols>
    <col min="1" max="2" width="32.140625" style="9" customWidth="1"/>
    <col min="3" max="3" width="16.42578125" style="9" customWidth="1"/>
    <col min="4" max="4" width="14.42578125" style="9" customWidth="1"/>
    <col min="5" max="5" width="14.85546875" style="9" customWidth="1"/>
    <col min="6" max="6" width="31.28515625" style="9" customWidth="1"/>
    <col min="7" max="16384" width="9.140625" style="9"/>
  </cols>
  <sheetData>
    <row r="1" spans="1:6" x14ac:dyDescent="0.25">
      <c r="C1" s="17"/>
      <c r="F1" s="18"/>
    </row>
    <row r="2" spans="1:6" x14ac:dyDescent="0.25">
      <c r="D2" s="17" t="s">
        <v>152</v>
      </c>
    </row>
    <row r="3" spans="1:6" x14ac:dyDescent="0.25">
      <c r="D3" s="17" t="s">
        <v>187</v>
      </c>
    </row>
    <row r="4" spans="1:6" x14ac:dyDescent="0.25">
      <c r="D4" s="17"/>
    </row>
    <row r="5" spans="1:6" x14ac:dyDescent="0.25">
      <c r="D5" s="17" t="s">
        <v>17</v>
      </c>
    </row>
    <row r="6" spans="1:6" x14ac:dyDescent="0.25">
      <c r="D6" s="17" t="s">
        <v>166</v>
      </c>
    </row>
    <row r="7" spans="1:6" x14ac:dyDescent="0.25">
      <c r="A7" s="18"/>
    </row>
    <row r="8" spans="1:6" x14ac:dyDescent="0.25">
      <c r="A8" s="18"/>
    </row>
    <row r="9" spans="1:6" x14ac:dyDescent="0.25">
      <c r="A9" s="127" t="s">
        <v>174</v>
      </c>
      <c r="B9" s="127"/>
      <c r="C9" s="127"/>
      <c r="D9" s="127"/>
      <c r="E9" s="127"/>
      <c r="F9" s="127"/>
    </row>
    <row r="10" spans="1:6" x14ac:dyDescent="0.25">
      <c r="A10" s="127" t="s">
        <v>154</v>
      </c>
      <c r="B10" s="127"/>
      <c r="C10" s="127"/>
      <c r="D10" s="127"/>
      <c r="E10" s="127"/>
      <c r="F10" s="127"/>
    </row>
    <row r="11" spans="1:6" x14ac:dyDescent="0.25">
      <c r="A11" s="127" t="s">
        <v>133</v>
      </c>
      <c r="B11" s="127"/>
      <c r="C11" s="127"/>
      <c r="D11" s="127"/>
      <c r="E11" s="127"/>
      <c r="F11" s="127"/>
    </row>
    <row r="12" spans="1:6" x14ac:dyDescent="0.25">
      <c r="A12" s="127" t="s">
        <v>155</v>
      </c>
      <c r="B12" s="127"/>
      <c r="C12" s="127"/>
      <c r="D12" s="127"/>
      <c r="E12" s="127"/>
      <c r="F12" s="127"/>
    </row>
    <row r="13" spans="1:6" x14ac:dyDescent="0.25">
      <c r="A13" s="28"/>
      <c r="B13" s="28"/>
      <c r="C13" s="28"/>
      <c r="D13" s="28"/>
      <c r="E13" s="28"/>
      <c r="F13" s="28"/>
    </row>
    <row r="15" spans="1:6" ht="24" customHeight="1" x14ac:dyDescent="0.25">
      <c r="A15" s="128" t="s">
        <v>0</v>
      </c>
      <c r="B15" s="128" t="s">
        <v>1</v>
      </c>
      <c r="C15" s="128" t="s">
        <v>167</v>
      </c>
      <c r="D15" s="128"/>
      <c r="E15" s="128"/>
      <c r="F15" s="128" t="s">
        <v>2</v>
      </c>
    </row>
    <row r="16" spans="1:6" ht="24" x14ac:dyDescent="0.25">
      <c r="A16" s="128"/>
      <c r="B16" s="128"/>
      <c r="C16" s="23" t="s">
        <v>3</v>
      </c>
      <c r="D16" s="23" t="s">
        <v>4</v>
      </c>
      <c r="E16" s="23" t="s">
        <v>5</v>
      </c>
      <c r="F16" s="128"/>
    </row>
    <row r="17" spans="1:6" x14ac:dyDescent="0.25">
      <c r="A17" s="135" t="s">
        <v>156</v>
      </c>
      <c r="B17" s="135"/>
      <c r="C17" s="136">
        <f>SUM(C19)</f>
        <v>3000</v>
      </c>
      <c r="D17" s="136">
        <f t="shared" ref="D17:E17" si="0">SUM(D19)</f>
        <v>3000</v>
      </c>
      <c r="E17" s="136">
        <f t="shared" si="0"/>
        <v>0</v>
      </c>
      <c r="F17" s="134"/>
    </row>
    <row r="18" spans="1:6" x14ac:dyDescent="0.25">
      <c r="A18" s="135"/>
      <c r="B18" s="135"/>
      <c r="C18" s="136"/>
      <c r="D18" s="136"/>
      <c r="E18" s="136"/>
      <c r="F18" s="134"/>
    </row>
    <row r="19" spans="1:6" ht="75.75" customHeight="1" x14ac:dyDescent="0.25">
      <c r="A19" s="79" t="s">
        <v>157</v>
      </c>
      <c r="B19" s="79" t="s">
        <v>83</v>
      </c>
      <c r="C19" s="80">
        <f>SUM(D19:E20)</f>
        <v>3000</v>
      </c>
      <c r="D19" s="80">
        <v>3000</v>
      </c>
      <c r="E19" s="80" t="s">
        <v>101</v>
      </c>
      <c r="F19" s="79" t="s">
        <v>84</v>
      </c>
    </row>
    <row r="20" spans="1:6" x14ac:dyDescent="0.25">
      <c r="A20" s="81">
        <v>1</v>
      </c>
      <c r="B20" s="81"/>
      <c r="C20" s="82"/>
      <c r="D20" s="82"/>
      <c r="E20" s="82"/>
      <c r="F20" s="81"/>
    </row>
    <row r="21" spans="1:6" x14ac:dyDescent="0.25">
      <c r="A21" s="128" t="s">
        <v>158</v>
      </c>
      <c r="B21" s="128"/>
      <c r="C21" s="63">
        <f>SUM(C22:C23)</f>
        <v>310</v>
      </c>
      <c r="D21" s="40">
        <f>SUM(D22:D23)</f>
        <v>310</v>
      </c>
      <c r="E21" s="63">
        <f>SUM(E22:E23)</f>
        <v>0</v>
      </c>
      <c r="F21" s="2"/>
    </row>
    <row r="22" spans="1:6" ht="63.75" x14ac:dyDescent="0.25">
      <c r="A22" s="29" t="s">
        <v>159</v>
      </c>
      <c r="B22" s="1" t="s">
        <v>85</v>
      </c>
      <c r="C22" s="41">
        <f>SUM(D22:E22)</f>
        <v>10</v>
      </c>
      <c r="D22" s="41">
        <v>10</v>
      </c>
      <c r="E22" s="41">
        <v>0</v>
      </c>
      <c r="F22" s="55" t="s">
        <v>175</v>
      </c>
    </row>
    <row r="23" spans="1:6" ht="51" x14ac:dyDescent="0.25">
      <c r="A23" s="77" t="s">
        <v>179</v>
      </c>
      <c r="B23" s="62" t="s">
        <v>180</v>
      </c>
      <c r="C23" s="64">
        <f>SUM(D23:E23)</f>
        <v>300</v>
      </c>
      <c r="D23" s="78">
        <v>300</v>
      </c>
      <c r="E23" s="64">
        <v>0</v>
      </c>
      <c r="F23" s="62" t="s">
        <v>181</v>
      </c>
    </row>
  </sheetData>
  <mergeCells count="14">
    <mergeCell ref="A21:B21"/>
    <mergeCell ref="A17:B18"/>
    <mergeCell ref="C17:C18"/>
    <mergeCell ref="D17:D18"/>
    <mergeCell ref="E17:E18"/>
    <mergeCell ref="A9:F9"/>
    <mergeCell ref="A10:F10"/>
    <mergeCell ref="A11:F11"/>
    <mergeCell ref="A12:F12"/>
    <mergeCell ref="F17:F18"/>
    <mergeCell ref="A15:A16"/>
    <mergeCell ref="B15:B16"/>
    <mergeCell ref="C15:E15"/>
    <mergeCell ref="F15:F16"/>
  </mergeCells>
  <pageMargins left="0.22" right="0.21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" sqref="D3"/>
    </sheetView>
  </sheetViews>
  <sheetFormatPr defaultColWidth="9.140625" defaultRowHeight="12.75" x14ac:dyDescent="0.25"/>
  <cols>
    <col min="1" max="2" width="32.140625" style="9" customWidth="1"/>
    <col min="3" max="3" width="16.42578125" style="9" customWidth="1"/>
    <col min="4" max="4" width="14.42578125" style="9" customWidth="1"/>
    <col min="5" max="5" width="14.85546875" style="9" customWidth="1"/>
    <col min="6" max="6" width="31.28515625" style="9" customWidth="1"/>
    <col min="7" max="16384" width="9.140625" style="9"/>
  </cols>
  <sheetData>
    <row r="1" spans="1:6" x14ac:dyDescent="0.25">
      <c r="C1" s="17"/>
      <c r="F1" s="18"/>
    </row>
    <row r="2" spans="1:6" x14ac:dyDescent="0.25">
      <c r="D2" s="17" t="s">
        <v>153</v>
      </c>
    </row>
    <row r="3" spans="1:6" x14ac:dyDescent="0.25">
      <c r="D3" s="17" t="s">
        <v>187</v>
      </c>
    </row>
    <row r="4" spans="1:6" x14ac:dyDescent="0.25">
      <c r="D4" s="17"/>
    </row>
    <row r="5" spans="1:6" x14ac:dyDescent="0.25">
      <c r="D5" s="17" t="s">
        <v>17</v>
      </c>
    </row>
    <row r="6" spans="1:6" x14ac:dyDescent="0.25">
      <c r="D6" s="17" t="s">
        <v>166</v>
      </c>
    </row>
    <row r="7" spans="1:6" x14ac:dyDescent="0.25">
      <c r="A7" s="18"/>
    </row>
    <row r="8" spans="1:6" x14ac:dyDescent="0.25">
      <c r="A8" s="18"/>
    </row>
    <row r="9" spans="1:6" ht="13.5" x14ac:dyDescent="0.25">
      <c r="A9" s="137" t="s">
        <v>174</v>
      </c>
      <c r="B9" s="137"/>
      <c r="C9" s="137"/>
      <c r="D9" s="137"/>
      <c r="E9" s="137"/>
      <c r="F9" s="137"/>
    </row>
    <row r="10" spans="1:6" ht="13.5" x14ac:dyDescent="0.25">
      <c r="A10" s="137" t="s">
        <v>161</v>
      </c>
      <c r="B10" s="137"/>
      <c r="C10" s="137"/>
      <c r="D10" s="137"/>
      <c r="E10" s="137"/>
      <c r="F10" s="137"/>
    </row>
    <row r="11" spans="1:6" ht="13.5" x14ac:dyDescent="0.25">
      <c r="A11" s="137" t="s">
        <v>133</v>
      </c>
      <c r="B11" s="137"/>
      <c r="C11" s="137"/>
      <c r="D11" s="137"/>
      <c r="E11" s="137"/>
      <c r="F11" s="137"/>
    </row>
    <row r="12" spans="1:6" ht="13.5" x14ac:dyDescent="0.25">
      <c r="A12" s="137" t="s">
        <v>162</v>
      </c>
      <c r="B12" s="137"/>
      <c r="C12" s="137"/>
      <c r="D12" s="137"/>
      <c r="E12" s="137"/>
      <c r="F12" s="137"/>
    </row>
    <row r="13" spans="1:6" ht="13.5" x14ac:dyDescent="0.25">
      <c r="A13" s="26"/>
      <c r="B13" s="42"/>
      <c r="C13" s="42"/>
      <c r="D13" s="42"/>
      <c r="E13" s="42"/>
      <c r="F13" s="42"/>
    </row>
    <row r="14" spans="1:6" x14ac:dyDescent="0.25">
      <c r="A14" s="28"/>
      <c r="B14" s="28"/>
      <c r="C14" s="28"/>
      <c r="D14" s="28"/>
      <c r="E14" s="28"/>
      <c r="F14" s="28"/>
    </row>
    <row r="15" spans="1:6" ht="24" customHeight="1" x14ac:dyDescent="0.25">
      <c r="A15" s="128" t="s">
        <v>0</v>
      </c>
      <c r="B15" s="128" t="s">
        <v>1</v>
      </c>
      <c r="C15" s="128" t="s">
        <v>167</v>
      </c>
      <c r="D15" s="128"/>
      <c r="E15" s="128"/>
      <c r="F15" s="128" t="s">
        <v>2</v>
      </c>
    </row>
    <row r="16" spans="1:6" ht="24" x14ac:dyDescent="0.25">
      <c r="A16" s="128"/>
      <c r="B16" s="128"/>
      <c r="C16" s="23" t="s">
        <v>3</v>
      </c>
      <c r="D16" s="23" t="s">
        <v>4</v>
      </c>
      <c r="E16" s="23" t="s">
        <v>5</v>
      </c>
      <c r="F16" s="128"/>
    </row>
    <row r="17" spans="1:6" ht="22.5" customHeight="1" x14ac:dyDescent="0.25">
      <c r="A17" s="135" t="s">
        <v>163</v>
      </c>
      <c r="B17" s="135"/>
      <c r="C17" s="139">
        <f>SUM(C19)</f>
        <v>605</v>
      </c>
      <c r="D17" s="139">
        <f t="shared" ref="D17:E17" si="0">SUM(D19)</f>
        <v>475</v>
      </c>
      <c r="E17" s="139">
        <f t="shared" si="0"/>
        <v>130</v>
      </c>
      <c r="F17" s="134"/>
    </row>
    <row r="18" spans="1:6" x14ac:dyDescent="0.25">
      <c r="A18" s="135"/>
      <c r="B18" s="135"/>
      <c r="C18" s="139"/>
      <c r="D18" s="139"/>
      <c r="E18" s="139"/>
      <c r="F18" s="134"/>
    </row>
    <row r="19" spans="1:6" ht="101.25" customHeight="1" x14ac:dyDescent="0.25">
      <c r="A19" s="140" t="s">
        <v>164</v>
      </c>
      <c r="B19" s="134" t="s">
        <v>165</v>
      </c>
      <c r="C19" s="141">
        <f>SUM(D19:E20)</f>
        <v>605</v>
      </c>
      <c r="D19" s="141">
        <v>475</v>
      </c>
      <c r="E19" s="141">
        <v>130</v>
      </c>
      <c r="F19" s="138" t="s">
        <v>79</v>
      </c>
    </row>
    <row r="20" spans="1:6" x14ac:dyDescent="0.25">
      <c r="A20" s="140"/>
      <c r="B20" s="134"/>
      <c r="C20" s="141"/>
      <c r="D20" s="141"/>
      <c r="E20" s="141"/>
      <c r="F20" s="138"/>
    </row>
  </sheetData>
  <mergeCells count="19">
    <mergeCell ref="F19:F20"/>
    <mergeCell ref="A17:B18"/>
    <mergeCell ref="C17:C18"/>
    <mergeCell ref="D17:D18"/>
    <mergeCell ref="E17:E18"/>
    <mergeCell ref="F17:F18"/>
    <mergeCell ref="A19:A20"/>
    <mergeCell ref="B19:B20"/>
    <mergeCell ref="C19:C20"/>
    <mergeCell ref="D19:D20"/>
    <mergeCell ref="E19:E20"/>
    <mergeCell ref="A15:A16"/>
    <mergeCell ref="B15:B16"/>
    <mergeCell ref="C15:E15"/>
    <mergeCell ref="F15:F16"/>
    <mergeCell ref="A9:F9"/>
    <mergeCell ref="A10:F10"/>
    <mergeCell ref="A11:F11"/>
    <mergeCell ref="A12:F12"/>
  </mergeCells>
  <pageMargins left="0.22" right="0.21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141"/>
  <sheetViews>
    <sheetView workbookViewId="0">
      <selection activeCell="D3" sqref="D3"/>
    </sheetView>
  </sheetViews>
  <sheetFormatPr defaultColWidth="9.140625" defaultRowHeight="15" x14ac:dyDescent="0.25"/>
  <cols>
    <col min="1" max="1" width="30.28515625" style="10" customWidth="1"/>
    <col min="2" max="2" width="32.140625" style="10" customWidth="1"/>
    <col min="3" max="3" width="16.42578125" style="10" customWidth="1"/>
    <col min="4" max="4" width="15" style="10" customWidth="1"/>
    <col min="5" max="5" width="14.85546875" style="10" customWidth="1"/>
    <col min="6" max="6" width="31.28515625" style="10" customWidth="1"/>
    <col min="7" max="16384" width="9.140625" style="10"/>
  </cols>
  <sheetData>
    <row r="1" spans="1:6" x14ac:dyDescent="0.25">
      <c r="D1" s="9"/>
      <c r="E1" s="9"/>
      <c r="F1" s="18"/>
    </row>
    <row r="2" spans="1:6" x14ac:dyDescent="0.25">
      <c r="D2" s="17" t="s">
        <v>160</v>
      </c>
      <c r="E2" s="9"/>
      <c r="F2" s="9"/>
    </row>
    <row r="3" spans="1:6" x14ac:dyDescent="0.25">
      <c r="D3" s="17" t="s">
        <v>187</v>
      </c>
      <c r="E3" s="9"/>
      <c r="F3" s="9"/>
    </row>
    <row r="4" spans="1:6" x14ac:dyDescent="0.25">
      <c r="D4" s="17"/>
      <c r="E4" s="9"/>
      <c r="F4" s="9"/>
    </row>
    <row r="5" spans="1:6" x14ac:dyDescent="0.25">
      <c r="D5" s="17" t="s">
        <v>17</v>
      </c>
      <c r="E5" s="9"/>
      <c r="F5" s="9"/>
    </row>
    <row r="6" spans="1:6" x14ac:dyDescent="0.25">
      <c r="D6" s="17" t="s">
        <v>166</v>
      </c>
      <c r="E6" s="9"/>
      <c r="F6" s="9"/>
    </row>
    <row r="7" spans="1:6" ht="15.75" x14ac:dyDescent="0.3">
      <c r="A7" s="11"/>
    </row>
    <row r="8" spans="1:6" ht="15.75" x14ac:dyDescent="0.3">
      <c r="A8" s="11"/>
    </row>
    <row r="9" spans="1:6" x14ac:dyDescent="0.25">
      <c r="A9" s="142" t="s">
        <v>174</v>
      </c>
      <c r="B9" s="142"/>
      <c r="C9" s="142"/>
      <c r="D9" s="142"/>
      <c r="E9" s="142"/>
      <c r="F9" s="142"/>
    </row>
    <row r="10" spans="1:6" x14ac:dyDescent="0.25">
      <c r="A10" s="142" t="s">
        <v>90</v>
      </c>
      <c r="B10" s="142"/>
      <c r="C10" s="142"/>
      <c r="D10" s="142"/>
      <c r="E10" s="142"/>
      <c r="F10" s="142"/>
    </row>
    <row r="11" spans="1:6" x14ac:dyDescent="0.25">
      <c r="A11" s="142" t="s">
        <v>91</v>
      </c>
      <c r="B11" s="142"/>
      <c r="C11" s="142"/>
      <c r="D11" s="142"/>
      <c r="E11" s="142"/>
      <c r="F11" s="142"/>
    </row>
    <row r="12" spans="1:6" x14ac:dyDescent="0.25">
      <c r="A12" s="142" t="s">
        <v>92</v>
      </c>
      <c r="B12" s="142"/>
      <c r="C12" s="142"/>
      <c r="D12" s="142"/>
      <c r="E12" s="142"/>
      <c r="F12" s="142"/>
    </row>
    <row r="13" spans="1:6" x14ac:dyDescent="0.25">
      <c r="A13" s="33"/>
      <c r="B13" s="33"/>
      <c r="C13" s="33"/>
      <c r="D13" s="33"/>
      <c r="E13" s="33"/>
      <c r="F13" s="33"/>
    </row>
    <row r="14" spans="1:6" s="6" customFormat="1" ht="24.75" customHeight="1" x14ac:dyDescent="0.2">
      <c r="A14" s="126" t="s">
        <v>0</v>
      </c>
      <c r="B14" s="126" t="s">
        <v>1</v>
      </c>
      <c r="C14" s="126" t="s">
        <v>167</v>
      </c>
      <c r="D14" s="126"/>
      <c r="E14" s="126"/>
      <c r="F14" s="126" t="s">
        <v>2</v>
      </c>
    </row>
    <row r="15" spans="1:6" s="6" customFormat="1" ht="24" x14ac:dyDescent="0.2">
      <c r="A15" s="126"/>
      <c r="B15" s="126"/>
      <c r="C15" s="20" t="s">
        <v>3</v>
      </c>
      <c r="D15" s="20" t="s">
        <v>4</v>
      </c>
      <c r="E15" s="20" t="s">
        <v>5</v>
      </c>
      <c r="F15" s="126"/>
    </row>
    <row r="16" spans="1:6" s="6" customFormat="1" ht="12.75" x14ac:dyDescent="0.2">
      <c r="A16" s="126" t="s">
        <v>6</v>
      </c>
      <c r="B16" s="126"/>
      <c r="C16" s="27">
        <f>SUM(C17:C19)</f>
        <v>1665.95</v>
      </c>
      <c r="D16" s="27">
        <f>SUM(D17:D19)</f>
        <v>1665.95</v>
      </c>
      <c r="E16" s="27">
        <f>SUM(E17:E19)</f>
        <v>0</v>
      </c>
      <c r="F16" s="21"/>
    </row>
    <row r="17" spans="1:6" s="6" customFormat="1" ht="38.25" x14ac:dyDescent="0.2">
      <c r="A17" s="31" t="s">
        <v>18</v>
      </c>
      <c r="B17" s="21" t="s">
        <v>19</v>
      </c>
      <c r="C17" s="24">
        <f>SUM(D17:E17)</f>
        <v>100</v>
      </c>
      <c r="D17" s="64">
        <v>100</v>
      </c>
      <c r="E17" s="64">
        <v>0</v>
      </c>
      <c r="F17" s="21" t="s">
        <v>20</v>
      </c>
    </row>
    <row r="18" spans="1:6" s="6" customFormat="1" ht="51" x14ac:dyDescent="0.2">
      <c r="A18" s="32" t="s">
        <v>21</v>
      </c>
      <c r="B18" s="50" t="s">
        <v>182</v>
      </c>
      <c r="C18" s="24">
        <f>SUM(D18:E18)</f>
        <v>1540</v>
      </c>
      <c r="D18" s="64">
        <v>1540</v>
      </c>
      <c r="E18" s="64">
        <v>0</v>
      </c>
      <c r="F18" s="48" t="s">
        <v>109</v>
      </c>
    </row>
    <row r="19" spans="1:6" s="6" customFormat="1" ht="38.25" x14ac:dyDescent="0.2">
      <c r="A19" s="36" t="s">
        <v>106</v>
      </c>
      <c r="B19" s="35" t="s">
        <v>107</v>
      </c>
      <c r="C19" s="24">
        <f t="shared" ref="C19" si="0">SUM(D19:E19)</f>
        <v>25.95</v>
      </c>
      <c r="D19" s="64">
        <v>25.95</v>
      </c>
      <c r="E19" s="64">
        <v>0</v>
      </c>
      <c r="F19" s="34" t="s">
        <v>108</v>
      </c>
    </row>
    <row r="20" spans="1:6" s="6" customFormat="1" ht="12.75" x14ac:dyDescent="0.2">
      <c r="A20" s="126" t="s">
        <v>22</v>
      </c>
      <c r="B20" s="126"/>
      <c r="C20" s="47">
        <f>C21+C65+C90</f>
        <v>193362.709</v>
      </c>
      <c r="D20" s="65">
        <f t="shared" ref="D20:E20" si="1">D21+D65+D90</f>
        <v>189269.576</v>
      </c>
      <c r="E20" s="65">
        <f t="shared" si="1"/>
        <v>4093.1329999999998</v>
      </c>
      <c r="F20" s="21"/>
    </row>
    <row r="21" spans="1:6" s="38" customFormat="1" ht="12.75" x14ac:dyDescent="0.25">
      <c r="A21" s="145" t="s">
        <v>183</v>
      </c>
      <c r="B21" s="146"/>
      <c r="C21" s="65">
        <f>C22+C38+C53+C61</f>
        <v>175635.644</v>
      </c>
      <c r="D21" s="65">
        <f t="shared" ref="D21:E21" si="2">D22+D38+D53+D61</f>
        <v>171542.511</v>
      </c>
      <c r="E21" s="65">
        <f t="shared" si="2"/>
        <v>4093.1329999999998</v>
      </c>
      <c r="F21" s="8"/>
    </row>
    <row r="22" spans="1:6" s="12" customFormat="1" ht="12.75" x14ac:dyDescent="0.25">
      <c r="A22" s="126" t="s">
        <v>23</v>
      </c>
      <c r="B22" s="126"/>
      <c r="C22" s="65">
        <f>SUM(C23:C37)</f>
        <v>36577.366000000002</v>
      </c>
      <c r="D22" s="65">
        <f>SUM(D23:D37)</f>
        <v>34263.266000000003</v>
      </c>
      <c r="E22" s="65">
        <f>SUM(E23:E37)</f>
        <v>2314.1</v>
      </c>
      <c r="F22" s="60"/>
    </row>
    <row r="23" spans="1:6" s="12" customFormat="1" ht="63.75" x14ac:dyDescent="0.25">
      <c r="A23" s="58" t="s">
        <v>24</v>
      </c>
      <c r="B23" s="60" t="s">
        <v>104</v>
      </c>
      <c r="C23" s="24">
        <f t="shared" ref="C23:C36" si="3">SUM(D23:E23)</f>
        <v>200</v>
      </c>
      <c r="D23" s="24">
        <v>200</v>
      </c>
      <c r="E23" s="24">
        <v>0</v>
      </c>
      <c r="F23" s="147" t="s">
        <v>25</v>
      </c>
    </row>
    <row r="24" spans="1:6" s="12" customFormat="1" ht="76.5" x14ac:dyDescent="0.25">
      <c r="A24" s="58" t="s">
        <v>26</v>
      </c>
      <c r="B24" s="60" t="s">
        <v>103</v>
      </c>
      <c r="C24" s="24">
        <f t="shared" si="3"/>
        <v>200</v>
      </c>
      <c r="D24" s="24">
        <v>200</v>
      </c>
      <c r="E24" s="24">
        <v>0</v>
      </c>
      <c r="F24" s="147"/>
    </row>
    <row r="25" spans="1:6" s="12" customFormat="1" ht="63.75" x14ac:dyDescent="0.25">
      <c r="A25" s="58" t="s">
        <v>27</v>
      </c>
      <c r="B25" s="60" t="s">
        <v>28</v>
      </c>
      <c r="C25" s="24">
        <f t="shared" si="3"/>
        <v>200</v>
      </c>
      <c r="D25" s="24">
        <v>200</v>
      </c>
      <c r="E25" s="24">
        <v>0</v>
      </c>
      <c r="F25" s="60" t="s">
        <v>29</v>
      </c>
    </row>
    <row r="26" spans="1:6" s="12" customFormat="1" ht="89.25" x14ac:dyDescent="0.25">
      <c r="A26" s="58" t="s">
        <v>30</v>
      </c>
      <c r="B26" s="60" t="s">
        <v>31</v>
      </c>
      <c r="C26" s="24">
        <f t="shared" si="3"/>
        <v>300</v>
      </c>
      <c r="D26" s="24">
        <v>300</v>
      </c>
      <c r="E26" s="24">
        <v>0</v>
      </c>
      <c r="F26" s="60" t="s">
        <v>32</v>
      </c>
    </row>
    <row r="27" spans="1:6" s="12" customFormat="1" ht="38.25" x14ac:dyDescent="0.25">
      <c r="A27" s="58" t="s">
        <v>33</v>
      </c>
      <c r="B27" s="60"/>
      <c r="C27" s="24">
        <f t="shared" si="3"/>
        <v>4368.0209999999997</v>
      </c>
      <c r="D27" s="24">
        <v>2053.9209999999998</v>
      </c>
      <c r="E27" s="24">
        <v>2314.1</v>
      </c>
      <c r="F27" s="60" t="s">
        <v>34</v>
      </c>
    </row>
    <row r="28" spans="1:6" s="12" customFormat="1" ht="51" x14ac:dyDescent="0.25">
      <c r="A28" s="58" t="s">
        <v>35</v>
      </c>
      <c r="B28" s="60" t="s">
        <v>36</v>
      </c>
      <c r="C28" s="24">
        <f t="shared" si="3"/>
        <v>50</v>
      </c>
      <c r="D28" s="24">
        <v>50</v>
      </c>
      <c r="E28" s="24">
        <v>0</v>
      </c>
      <c r="F28" s="60" t="s">
        <v>37</v>
      </c>
    </row>
    <row r="29" spans="1:6" s="12" customFormat="1" ht="25.5" x14ac:dyDescent="0.25">
      <c r="A29" s="112" t="s">
        <v>38</v>
      </c>
      <c r="B29" s="60" t="s">
        <v>10</v>
      </c>
      <c r="C29" s="24">
        <f t="shared" si="3"/>
        <v>250</v>
      </c>
      <c r="D29" s="24">
        <v>250</v>
      </c>
      <c r="E29" s="24">
        <v>0</v>
      </c>
      <c r="F29" s="147" t="s">
        <v>39</v>
      </c>
    </row>
    <row r="30" spans="1:6" s="12" customFormat="1" ht="25.5" x14ac:dyDescent="0.25">
      <c r="A30" s="112"/>
      <c r="B30" s="60" t="s">
        <v>15</v>
      </c>
      <c r="C30" s="24">
        <f t="shared" si="3"/>
        <v>158.20599999999999</v>
      </c>
      <c r="D30" s="24">
        <v>158.20599999999999</v>
      </c>
      <c r="E30" s="24">
        <v>0</v>
      </c>
      <c r="F30" s="147"/>
    </row>
    <row r="31" spans="1:6" s="12" customFormat="1" ht="25.5" x14ac:dyDescent="0.25">
      <c r="A31" s="112" t="s">
        <v>40</v>
      </c>
      <c r="B31" s="60" t="s">
        <v>11</v>
      </c>
      <c r="C31" s="24">
        <f t="shared" si="3"/>
        <v>25329.59</v>
      </c>
      <c r="D31" s="24">
        <f>20633.055+4696.535</f>
        <v>25329.59</v>
      </c>
      <c r="E31" s="24">
        <v>0</v>
      </c>
      <c r="F31" s="147" t="s">
        <v>41</v>
      </c>
    </row>
    <row r="32" spans="1:6" s="12" customFormat="1" ht="12.75" x14ac:dyDescent="0.25">
      <c r="A32" s="112"/>
      <c r="B32" s="60" t="s">
        <v>42</v>
      </c>
      <c r="C32" s="24">
        <f t="shared" si="3"/>
        <v>43.023000000000003</v>
      </c>
      <c r="D32" s="24">
        <v>43.023000000000003</v>
      </c>
      <c r="E32" s="24">
        <v>0</v>
      </c>
      <c r="F32" s="147"/>
    </row>
    <row r="33" spans="1:6" s="12" customFormat="1" ht="25.5" x14ac:dyDescent="0.25">
      <c r="A33" s="112"/>
      <c r="B33" s="60" t="s">
        <v>43</v>
      </c>
      <c r="C33" s="24">
        <f t="shared" si="3"/>
        <v>100</v>
      </c>
      <c r="D33" s="24">
        <v>100</v>
      </c>
      <c r="E33" s="24">
        <v>0</v>
      </c>
      <c r="F33" s="147"/>
    </row>
    <row r="34" spans="1:6" s="12" customFormat="1" ht="12.75" x14ac:dyDescent="0.25">
      <c r="A34" s="112"/>
      <c r="B34" s="60" t="s">
        <v>13</v>
      </c>
      <c r="C34" s="24">
        <f t="shared" si="3"/>
        <v>5319.5660000000007</v>
      </c>
      <c r="D34" s="24">
        <f>63.73+568.078+3903.72+426.238+357.8</f>
        <v>5319.5660000000007</v>
      </c>
      <c r="E34" s="24">
        <v>0</v>
      </c>
      <c r="F34" s="147"/>
    </row>
    <row r="35" spans="1:6" s="12" customFormat="1" ht="12.75" x14ac:dyDescent="0.25">
      <c r="A35" s="112"/>
      <c r="B35" s="60" t="s">
        <v>44</v>
      </c>
      <c r="C35" s="24">
        <f t="shared" ref="C35" si="4">SUM(D35:E35)</f>
        <v>8.2200000000000006</v>
      </c>
      <c r="D35" s="24">
        <v>8.2200000000000006</v>
      </c>
      <c r="E35" s="24">
        <v>0</v>
      </c>
      <c r="F35" s="147"/>
    </row>
    <row r="36" spans="1:6" s="12" customFormat="1" ht="38.25" x14ac:dyDescent="0.25">
      <c r="A36" s="112"/>
      <c r="B36" s="60" t="s">
        <v>16</v>
      </c>
      <c r="C36" s="24">
        <f t="shared" si="3"/>
        <v>50.74</v>
      </c>
      <c r="D36" s="24">
        <v>50.74</v>
      </c>
      <c r="E36" s="24">
        <v>0</v>
      </c>
      <c r="F36" s="147"/>
    </row>
    <row r="37" spans="1:6" s="12" customFormat="1" ht="12.75" hidden="1" x14ac:dyDescent="0.25">
      <c r="A37" s="112"/>
      <c r="B37" s="60" t="s">
        <v>44</v>
      </c>
      <c r="C37" s="24">
        <f>SUM(D37:E37)</f>
        <v>0</v>
      </c>
      <c r="D37" s="24">
        <v>0</v>
      </c>
      <c r="E37" s="24">
        <v>0</v>
      </c>
      <c r="F37" s="147"/>
    </row>
    <row r="38" spans="1:6" s="12" customFormat="1" ht="12.75" x14ac:dyDescent="0.25">
      <c r="A38" s="126" t="s">
        <v>45</v>
      </c>
      <c r="B38" s="126"/>
      <c r="C38" s="49">
        <f>SUM(C39:C52)</f>
        <v>124002.834</v>
      </c>
      <c r="D38" s="49">
        <f>SUM(D39:D52)</f>
        <v>122845.40300000001</v>
      </c>
      <c r="E38" s="49">
        <f>SUM(E39:E52)</f>
        <v>1157.431</v>
      </c>
      <c r="F38" s="60"/>
    </row>
    <row r="39" spans="1:6" s="12" customFormat="1" ht="63.75" x14ac:dyDescent="0.25">
      <c r="A39" s="58" t="s">
        <v>114</v>
      </c>
      <c r="B39" s="60" t="s">
        <v>115</v>
      </c>
      <c r="C39" s="24">
        <f t="shared" ref="C39:C50" si="5">SUM(D39:E39)</f>
        <v>500</v>
      </c>
      <c r="D39" s="24">
        <v>500</v>
      </c>
      <c r="E39" s="24">
        <v>0</v>
      </c>
      <c r="F39" s="147" t="s">
        <v>46</v>
      </c>
    </row>
    <row r="40" spans="1:6" s="12" customFormat="1" ht="76.5" x14ac:dyDescent="0.25">
      <c r="A40" s="58" t="s">
        <v>47</v>
      </c>
      <c r="B40" s="60" t="s">
        <v>48</v>
      </c>
      <c r="C40" s="24">
        <f t="shared" si="5"/>
        <v>500</v>
      </c>
      <c r="D40" s="24">
        <v>500</v>
      </c>
      <c r="E40" s="24">
        <v>0</v>
      </c>
      <c r="F40" s="147"/>
    </row>
    <row r="41" spans="1:6" s="12" customFormat="1" ht="51" x14ac:dyDescent="0.25">
      <c r="A41" s="58" t="s">
        <v>27</v>
      </c>
      <c r="B41" s="60" t="s">
        <v>49</v>
      </c>
      <c r="C41" s="24">
        <f t="shared" si="5"/>
        <v>2333.35</v>
      </c>
      <c r="D41" s="24">
        <f>198.819+1000</f>
        <v>1198.819</v>
      </c>
      <c r="E41" s="5">
        <f>1033.644+100.887</f>
        <v>1134.5309999999999</v>
      </c>
      <c r="F41" s="60" t="s">
        <v>50</v>
      </c>
    </row>
    <row r="42" spans="1:6" s="12" customFormat="1" ht="38.25" x14ac:dyDescent="0.25">
      <c r="A42" s="58" t="s">
        <v>51</v>
      </c>
      <c r="B42" s="60"/>
      <c r="C42" s="24">
        <f t="shared" si="5"/>
        <v>1189.6400000000001</v>
      </c>
      <c r="D42" s="24">
        <v>1166.74</v>
      </c>
      <c r="E42" s="24">
        <v>22.9</v>
      </c>
      <c r="F42" s="60" t="s">
        <v>52</v>
      </c>
    </row>
    <row r="43" spans="1:6" s="12" customFormat="1" ht="51" x14ac:dyDescent="0.25">
      <c r="A43" s="37" t="s">
        <v>53</v>
      </c>
      <c r="B43" s="60" t="s">
        <v>116</v>
      </c>
      <c r="C43" s="24">
        <f t="shared" si="5"/>
        <v>100</v>
      </c>
      <c r="D43" s="24">
        <v>100</v>
      </c>
      <c r="E43" s="24">
        <v>0</v>
      </c>
      <c r="F43" s="60" t="s">
        <v>54</v>
      </c>
    </row>
    <row r="44" spans="1:6" s="12" customFormat="1" ht="25.5" x14ac:dyDescent="0.25">
      <c r="A44" s="112" t="s">
        <v>93</v>
      </c>
      <c r="B44" s="60" t="s">
        <v>10</v>
      </c>
      <c r="C44" s="24">
        <f t="shared" si="5"/>
        <v>400</v>
      </c>
      <c r="D44" s="24">
        <v>400</v>
      </c>
      <c r="E44" s="24">
        <v>0</v>
      </c>
      <c r="F44" s="147" t="s">
        <v>55</v>
      </c>
    </row>
    <row r="45" spans="1:6" s="12" customFormat="1" ht="25.5" x14ac:dyDescent="0.25">
      <c r="A45" s="112"/>
      <c r="B45" s="60" t="s">
        <v>15</v>
      </c>
      <c r="C45" s="24">
        <f t="shared" si="5"/>
        <v>208.7</v>
      </c>
      <c r="D45" s="24">
        <v>208.7</v>
      </c>
      <c r="E45" s="24">
        <v>0</v>
      </c>
      <c r="F45" s="147"/>
    </row>
    <row r="46" spans="1:6" s="12" customFormat="1" ht="25.5" customHeight="1" x14ac:dyDescent="0.25">
      <c r="A46" s="148" t="s">
        <v>56</v>
      </c>
      <c r="B46" s="60" t="s">
        <v>11</v>
      </c>
      <c r="C46" s="24">
        <f t="shared" si="5"/>
        <v>107590.273</v>
      </c>
      <c r="D46" s="5">
        <f>90275.5+3135.929+14178.844</f>
        <v>107590.273</v>
      </c>
      <c r="E46" s="24">
        <v>0</v>
      </c>
      <c r="F46" s="118" t="s">
        <v>57</v>
      </c>
    </row>
    <row r="47" spans="1:6" s="12" customFormat="1" ht="12.75" x14ac:dyDescent="0.25">
      <c r="A47" s="149"/>
      <c r="B47" s="60" t="s">
        <v>96</v>
      </c>
      <c r="C47" s="24">
        <f t="shared" si="5"/>
        <v>200</v>
      </c>
      <c r="D47" s="24">
        <v>200</v>
      </c>
      <c r="E47" s="24">
        <v>0</v>
      </c>
      <c r="F47" s="113"/>
    </row>
    <row r="48" spans="1:6" s="12" customFormat="1" ht="12.75" x14ac:dyDescent="0.25">
      <c r="A48" s="149"/>
      <c r="B48" s="60" t="s">
        <v>42</v>
      </c>
      <c r="C48" s="24">
        <f t="shared" si="5"/>
        <v>170.46</v>
      </c>
      <c r="D48" s="24">
        <v>170.46</v>
      </c>
      <c r="E48" s="24">
        <v>0</v>
      </c>
      <c r="F48" s="113"/>
    </row>
    <row r="49" spans="1:6" s="12" customFormat="1" ht="12.75" x14ac:dyDescent="0.25">
      <c r="A49" s="149"/>
      <c r="B49" s="60" t="s">
        <v>13</v>
      </c>
      <c r="C49" s="24">
        <f t="shared" si="5"/>
        <v>10179.630999999999</v>
      </c>
      <c r="D49" s="24">
        <f>303.67+2901.24+1811.84+603.789+4559.092</f>
        <v>10179.630999999999</v>
      </c>
      <c r="E49" s="24">
        <v>0</v>
      </c>
      <c r="F49" s="113"/>
    </row>
    <row r="50" spans="1:6" s="12" customFormat="1" ht="25.5" x14ac:dyDescent="0.25">
      <c r="A50" s="149"/>
      <c r="B50" s="60" t="s">
        <v>58</v>
      </c>
      <c r="C50" s="24">
        <f t="shared" si="5"/>
        <v>500</v>
      </c>
      <c r="D50" s="24">
        <v>500</v>
      </c>
      <c r="E50" s="24">
        <v>0</v>
      </c>
      <c r="F50" s="113"/>
    </row>
    <row r="51" spans="1:6" s="12" customFormat="1" ht="38.25" x14ac:dyDescent="0.25">
      <c r="A51" s="149"/>
      <c r="B51" s="60" t="s">
        <v>16</v>
      </c>
      <c r="C51" s="24">
        <f>SUM(D51:E51)</f>
        <v>116.68</v>
      </c>
      <c r="D51" s="24">
        <v>116.68</v>
      </c>
      <c r="E51" s="24">
        <v>0</v>
      </c>
      <c r="F51" s="113"/>
    </row>
    <row r="52" spans="1:6" s="12" customFormat="1" ht="12.75" x14ac:dyDescent="0.25">
      <c r="A52" s="150"/>
      <c r="B52" s="60" t="s">
        <v>44</v>
      </c>
      <c r="C52" s="24">
        <f>SUM(D52:E52)</f>
        <v>14.1</v>
      </c>
      <c r="D52" s="24">
        <v>14.1</v>
      </c>
      <c r="E52" s="24">
        <v>0</v>
      </c>
      <c r="F52" s="114"/>
    </row>
    <row r="53" spans="1:6" s="12" customFormat="1" ht="12.75" x14ac:dyDescent="0.25">
      <c r="A53" s="126" t="s">
        <v>118</v>
      </c>
      <c r="B53" s="126"/>
      <c r="C53" s="65">
        <f>SUM(C54:C60)</f>
        <v>12820.674000000003</v>
      </c>
      <c r="D53" s="65">
        <f>SUM(D54:D60)</f>
        <v>12199.072000000002</v>
      </c>
      <c r="E53" s="65">
        <f>SUM(E54:E60)</f>
        <v>621.60199999999998</v>
      </c>
      <c r="F53" s="60"/>
    </row>
    <row r="54" spans="1:6" s="12" customFormat="1" ht="25.5" x14ac:dyDescent="0.25">
      <c r="A54" s="112" t="s">
        <v>120</v>
      </c>
      <c r="B54" s="60" t="s">
        <v>11</v>
      </c>
      <c r="C54" s="24">
        <f t="shared" ref="C54:C60" si="6">SUM(D54:E54)</f>
        <v>9527.2530000000024</v>
      </c>
      <c r="D54" s="24">
        <f>570.9+122.6+663.235+2981.516+868.725+3948.675</f>
        <v>9155.6510000000017</v>
      </c>
      <c r="E54" s="24">
        <f>304.592+67.01</f>
        <v>371.60199999999998</v>
      </c>
      <c r="F54" s="147" t="s">
        <v>119</v>
      </c>
    </row>
    <row r="55" spans="1:6" s="12" customFormat="1" ht="12.75" x14ac:dyDescent="0.25">
      <c r="A55" s="112"/>
      <c r="B55" s="60" t="s">
        <v>42</v>
      </c>
      <c r="C55" s="24">
        <f t="shared" si="6"/>
        <v>17.907</v>
      </c>
      <c r="D55" s="24">
        <f>10.4+7.507</f>
        <v>17.907</v>
      </c>
      <c r="E55" s="24">
        <v>0</v>
      </c>
      <c r="F55" s="147"/>
    </row>
    <row r="56" spans="1:6" s="12" customFormat="1" ht="25.5" x14ac:dyDescent="0.25">
      <c r="A56" s="112"/>
      <c r="B56" s="60" t="s">
        <v>59</v>
      </c>
      <c r="C56" s="24">
        <f t="shared" si="6"/>
        <v>275.93</v>
      </c>
      <c r="D56" s="24">
        <f>1.6+159.5+114.83</f>
        <v>275.93</v>
      </c>
      <c r="E56" s="24">
        <v>0</v>
      </c>
      <c r="F56" s="147"/>
    </row>
    <row r="57" spans="1:6" s="12" customFormat="1" ht="12.75" x14ac:dyDescent="0.25">
      <c r="A57" s="112"/>
      <c r="B57" s="60" t="s">
        <v>13</v>
      </c>
      <c r="C57" s="24">
        <f t="shared" si="6"/>
        <v>1990.7940000000001</v>
      </c>
      <c r="D57" s="24">
        <f>11+4.1+993.8+22.26+79.79+29.844+600</f>
        <v>1740.7940000000001</v>
      </c>
      <c r="E57" s="24">
        <v>250</v>
      </c>
      <c r="F57" s="147"/>
    </row>
    <row r="58" spans="1:6" s="12" customFormat="1" ht="25.5" x14ac:dyDescent="0.25">
      <c r="A58" s="112"/>
      <c r="B58" s="60" t="s">
        <v>117</v>
      </c>
      <c r="C58" s="24">
        <f t="shared" si="6"/>
        <v>993.83</v>
      </c>
      <c r="D58" s="24">
        <f>909.85+83.98</f>
        <v>993.83</v>
      </c>
      <c r="E58" s="24">
        <v>0</v>
      </c>
      <c r="F58" s="147"/>
    </row>
    <row r="59" spans="1:6" s="12" customFormat="1" ht="25.5" customHeight="1" x14ac:dyDescent="0.25">
      <c r="A59" s="112"/>
      <c r="B59" s="60" t="s">
        <v>16</v>
      </c>
      <c r="C59" s="24">
        <f t="shared" si="6"/>
        <v>11.26</v>
      </c>
      <c r="D59" s="24">
        <f>3.8+7.46</f>
        <v>11.26</v>
      </c>
      <c r="E59" s="24">
        <v>0</v>
      </c>
      <c r="F59" s="147"/>
    </row>
    <row r="60" spans="1:6" s="12" customFormat="1" ht="12.75" x14ac:dyDescent="0.25">
      <c r="A60" s="112"/>
      <c r="B60" s="60" t="s">
        <v>44</v>
      </c>
      <c r="C60" s="24">
        <f t="shared" si="6"/>
        <v>3.7</v>
      </c>
      <c r="D60" s="24">
        <v>3.7</v>
      </c>
      <c r="E60" s="24">
        <v>0</v>
      </c>
      <c r="F60" s="147"/>
    </row>
    <row r="61" spans="1:6" s="12" customFormat="1" ht="12.75" x14ac:dyDescent="0.25">
      <c r="A61" s="126" t="s">
        <v>99</v>
      </c>
      <c r="B61" s="126"/>
      <c r="C61" s="65">
        <f>SUM(C62:C64)</f>
        <v>2234.77</v>
      </c>
      <c r="D61" s="65">
        <f>SUM(D62:D64)</f>
        <v>2234.77</v>
      </c>
      <c r="E61" s="65">
        <f>SUM(E62:E64)</f>
        <v>0</v>
      </c>
      <c r="F61" s="60"/>
    </row>
    <row r="62" spans="1:6" s="12" customFormat="1" ht="12.75" x14ac:dyDescent="0.25">
      <c r="A62" s="112" t="s">
        <v>60</v>
      </c>
      <c r="B62" s="60" t="s">
        <v>61</v>
      </c>
      <c r="C62" s="24">
        <f>SUM(D62:E62)</f>
        <v>644</v>
      </c>
      <c r="D62" s="24">
        <v>644</v>
      </c>
      <c r="E62" s="24">
        <v>0</v>
      </c>
      <c r="F62" s="118" t="s">
        <v>62</v>
      </c>
    </row>
    <row r="63" spans="1:6" s="12" customFormat="1" ht="12.75" x14ac:dyDescent="0.25">
      <c r="A63" s="112"/>
      <c r="B63" s="60" t="s">
        <v>63</v>
      </c>
      <c r="C63" s="24">
        <f>SUM(D63:E63)</f>
        <v>1560</v>
      </c>
      <c r="D63" s="24">
        <v>1560</v>
      </c>
      <c r="E63" s="24">
        <v>0</v>
      </c>
      <c r="F63" s="114"/>
    </row>
    <row r="64" spans="1:6" s="12" customFormat="1" ht="26.25" customHeight="1" x14ac:dyDescent="0.25">
      <c r="A64" s="58" t="s">
        <v>100</v>
      </c>
      <c r="B64" s="60" t="s">
        <v>63</v>
      </c>
      <c r="C64" s="24">
        <f>SUM(D64:E64)</f>
        <v>30.77</v>
      </c>
      <c r="D64" s="24">
        <f>30.77</f>
        <v>30.77</v>
      </c>
      <c r="E64" s="24" t="s">
        <v>101</v>
      </c>
      <c r="F64" s="60" t="s">
        <v>102</v>
      </c>
    </row>
    <row r="65" spans="1:6" s="12" customFormat="1" ht="12.75" x14ac:dyDescent="0.25">
      <c r="A65" s="125" t="s">
        <v>184</v>
      </c>
      <c r="B65" s="125"/>
      <c r="C65" s="65">
        <f>C66+C69</f>
        <v>12939.670000000006</v>
      </c>
      <c r="D65" s="65">
        <f>D66+D69</f>
        <v>12939.670000000006</v>
      </c>
      <c r="E65" s="65">
        <f>E66+E69</f>
        <v>0</v>
      </c>
      <c r="F65" s="60"/>
    </row>
    <row r="66" spans="1:6" s="12" customFormat="1" ht="12.75" x14ac:dyDescent="0.25">
      <c r="A66" s="126" t="s">
        <v>64</v>
      </c>
      <c r="B66" s="126"/>
      <c r="C66" s="65">
        <f>SUM(C67:C68)</f>
        <v>148.6</v>
      </c>
      <c r="D66" s="65">
        <f>SUM(D67:D68)</f>
        <v>148.6</v>
      </c>
      <c r="E66" s="65">
        <f>SUM(E67:E68)</f>
        <v>0</v>
      </c>
      <c r="F66" s="60"/>
    </row>
    <row r="67" spans="1:6" s="12" customFormat="1" ht="51" x14ac:dyDescent="0.25">
      <c r="A67" s="112" t="s">
        <v>65</v>
      </c>
      <c r="B67" s="60" t="s">
        <v>66</v>
      </c>
      <c r="C67" s="24">
        <f>SUM(D67:E67)</f>
        <v>70</v>
      </c>
      <c r="D67" s="24">
        <v>70</v>
      </c>
      <c r="E67" s="24">
        <v>0</v>
      </c>
      <c r="F67" s="112" t="s">
        <v>67</v>
      </c>
    </row>
    <row r="68" spans="1:6" s="12" customFormat="1" ht="76.5" x14ac:dyDescent="0.25">
      <c r="A68" s="112"/>
      <c r="B68" s="60" t="s">
        <v>68</v>
      </c>
      <c r="C68" s="24">
        <f>SUM(D68:E68)</f>
        <v>78.599999999999994</v>
      </c>
      <c r="D68" s="24">
        <v>78.599999999999994</v>
      </c>
      <c r="E68" s="24">
        <v>0</v>
      </c>
      <c r="F68" s="112"/>
    </row>
    <row r="69" spans="1:6" s="12" customFormat="1" ht="12.75" x14ac:dyDescent="0.25">
      <c r="A69" s="115" t="s">
        <v>69</v>
      </c>
      <c r="B69" s="116"/>
      <c r="C69" s="65">
        <f>SUM(C70:C89)</f>
        <v>12791.070000000005</v>
      </c>
      <c r="D69" s="65">
        <f>SUM(D70:D89)</f>
        <v>12791.070000000005</v>
      </c>
      <c r="E69" s="65">
        <f>SUM(E70:E89)</f>
        <v>0</v>
      </c>
      <c r="F69" s="60"/>
    </row>
    <row r="70" spans="1:6" s="12" customFormat="1" ht="38.25" customHeight="1" x14ac:dyDescent="0.25">
      <c r="A70" s="118" t="s">
        <v>70</v>
      </c>
      <c r="B70" s="60" t="s">
        <v>71</v>
      </c>
      <c r="C70" s="24">
        <f t="shared" ref="C70:C87" si="7">SUM(D70:E70)</f>
        <v>100</v>
      </c>
      <c r="D70" s="24">
        <v>100</v>
      </c>
      <c r="E70" s="24">
        <v>0</v>
      </c>
      <c r="F70" s="118" t="s">
        <v>72</v>
      </c>
    </row>
    <row r="71" spans="1:6" s="12" customFormat="1" ht="25.5" x14ac:dyDescent="0.25">
      <c r="A71" s="113"/>
      <c r="B71" s="60" t="s">
        <v>11</v>
      </c>
      <c r="C71" s="24">
        <f t="shared" si="7"/>
        <v>6389.2950000000001</v>
      </c>
      <c r="D71" s="24">
        <f>5095.969+1293.326</f>
        <v>6389.2950000000001</v>
      </c>
      <c r="E71" s="24">
        <v>0</v>
      </c>
      <c r="F71" s="113"/>
    </row>
    <row r="72" spans="1:6" s="12" customFormat="1" ht="12.75" x14ac:dyDescent="0.25">
      <c r="A72" s="113"/>
      <c r="B72" s="60" t="s">
        <v>42</v>
      </c>
      <c r="C72" s="24">
        <f t="shared" si="7"/>
        <v>3.76</v>
      </c>
      <c r="D72" s="24">
        <v>3.76</v>
      </c>
      <c r="E72" s="24">
        <v>0</v>
      </c>
      <c r="F72" s="113"/>
    </row>
    <row r="73" spans="1:6" s="12" customFormat="1" ht="38.25" x14ac:dyDescent="0.25">
      <c r="A73" s="113"/>
      <c r="B73" s="60" t="s">
        <v>95</v>
      </c>
      <c r="C73" s="24">
        <f>SUM(D73:E73)</f>
        <v>617.05999999999995</v>
      </c>
      <c r="D73" s="24">
        <v>617.05999999999995</v>
      </c>
      <c r="E73" s="24">
        <v>0</v>
      </c>
      <c r="F73" s="113"/>
    </row>
    <row r="74" spans="1:6" s="12" customFormat="1" ht="12.75" x14ac:dyDescent="0.25">
      <c r="A74" s="113"/>
      <c r="B74" s="60" t="s">
        <v>13</v>
      </c>
      <c r="C74" s="24">
        <f t="shared" si="7"/>
        <v>1695.34</v>
      </c>
      <c r="D74" s="24">
        <f>1190.6+41.01+372.76+85.67+5.3</f>
        <v>1695.34</v>
      </c>
      <c r="E74" s="24">
        <v>0</v>
      </c>
      <c r="F74" s="113"/>
    </row>
    <row r="75" spans="1:6" s="12" customFormat="1" ht="27" customHeight="1" x14ac:dyDescent="0.25">
      <c r="A75" s="113"/>
      <c r="B75" s="60" t="s">
        <v>16</v>
      </c>
      <c r="C75" s="24">
        <f t="shared" si="7"/>
        <v>2.4</v>
      </c>
      <c r="D75" s="24">
        <v>2.4</v>
      </c>
      <c r="E75" s="24">
        <v>0</v>
      </c>
      <c r="F75" s="113"/>
    </row>
    <row r="76" spans="1:6" s="12" customFormat="1" ht="12.75" x14ac:dyDescent="0.25">
      <c r="A76" s="114"/>
      <c r="B76" s="60" t="s">
        <v>44</v>
      </c>
      <c r="C76" s="24">
        <f t="shared" si="7"/>
        <v>14.6</v>
      </c>
      <c r="D76" s="24">
        <v>14.6</v>
      </c>
      <c r="E76" s="24">
        <v>0</v>
      </c>
      <c r="F76" s="113"/>
    </row>
    <row r="77" spans="1:6" s="12" customFormat="1" ht="25.5" x14ac:dyDescent="0.25">
      <c r="A77" s="118" t="s">
        <v>105</v>
      </c>
      <c r="B77" s="60" t="s">
        <v>10</v>
      </c>
      <c r="C77" s="24">
        <f t="shared" ref="C77:C80" si="8">SUM(D77:E77)</f>
        <v>50</v>
      </c>
      <c r="D77" s="24">
        <v>50</v>
      </c>
      <c r="E77" s="24">
        <v>0</v>
      </c>
      <c r="F77" s="113"/>
    </row>
    <row r="78" spans="1:6" s="12" customFormat="1" ht="25.5" x14ac:dyDescent="0.25">
      <c r="A78" s="113"/>
      <c r="B78" s="60" t="s">
        <v>11</v>
      </c>
      <c r="C78" s="24">
        <f t="shared" si="8"/>
        <v>2606.8339999999998</v>
      </c>
      <c r="D78" s="24">
        <f>2087.412+519.422</f>
        <v>2606.8339999999998</v>
      </c>
      <c r="E78" s="24">
        <v>0</v>
      </c>
      <c r="F78" s="113"/>
    </row>
    <row r="79" spans="1:6" s="12" customFormat="1" ht="12.75" x14ac:dyDescent="0.25">
      <c r="A79" s="113"/>
      <c r="B79" s="60" t="s">
        <v>42</v>
      </c>
      <c r="C79" s="24">
        <f t="shared" si="8"/>
        <v>5.14</v>
      </c>
      <c r="D79" s="24">
        <v>5.14</v>
      </c>
      <c r="E79" s="24">
        <v>0</v>
      </c>
      <c r="F79" s="113"/>
    </row>
    <row r="80" spans="1:6" s="12" customFormat="1" ht="25.5" x14ac:dyDescent="0.25">
      <c r="A80" s="113"/>
      <c r="B80" s="60" t="s">
        <v>94</v>
      </c>
      <c r="C80" s="24">
        <f t="shared" si="8"/>
        <v>289.2</v>
      </c>
      <c r="D80" s="24">
        <v>289.2</v>
      </c>
      <c r="E80" s="24">
        <v>0</v>
      </c>
      <c r="F80" s="113"/>
    </row>
    <row r="81" spans="1:6" s="12" customFormat="1" ht="12" customHeight="1" x14ac:dyDescent="0.25">
      <c r="A81" s="113"/>
      <c r="B81" s="59" t="s">
        <v>13</v>
      </c>
      <c r="C81" s="13">
        <f>SUM(D81:E81)</f>
        <v>265.28000000000003</v>
      </c>
      <c r="D81" s="13">
        <f>185.83+5.16+23.86+50+0.43</f>
        <v>265.28000000000003</v>
      </c>
      <c r="E81" s="13">
        <v>0</v>
      </c>
      <c r="F81" s="113"/>
    </row>
    <row r="82" spans="1:6" s="12" customFormat="1" ht="25.5" customHeight="1" x14ac:dyDescent="0.25">
      <c r="A82" s="113"/>
      <c r="B82" s="60" t="s">
        <v>16</v>
      </c>
      <c r="C82" s="24">
        <f>SUM(D82:E82)</f>
        <v>3.6</v>
      </c>
      <c r="D82" s="24">
        <v>3.6</v>
      </c>
      <c r="E82" s="24">
        <v>0</v>
      </c>
      <c r="F82" s="113"/>
    </row>
    <row r="83" spans="1:6" s="12" customFormat="1" ht="12.75" x14ac:dyDescent="0.25">
      <c r="A83" s="114"/>
      <c r="B83" s="60" t="s">
        <v>44</v>
      </c>
      <c r="C83" s="24">
        <f t="shared" ref="C83" si="9">SUM(D83:E83)</f>
        <v>9.1</v>
      </c>
      <c r="D83" s="24">
        <v>9.1</v>
      </c>
      <c r="E83" s="24">
        <v>0</v>
      </c>
      <c r="F83" s="113"/>
    </row>
    <row r="84" spans="1:6" s="12" customFormat="1" ht="25.5" x14ac:dyDescent="0.25">
      <c r="A84" s="118" t="s">
        <v>141</v>
      </c>
      <c r="B84" s="60" t="s">
        <v>10</v>
      </c>
      <c r="C84" s="24">
        <f t="shared" si="7"/>
        <v>5.2</v>
      </c>
      <c r="D84" s="24">
        <v>5.2</v>
      </c>
      <c r="E84" s="24">
        <v>0</v>
      </c>
      <c r="F84" s="113"/>
    </row>
    <row r="85" spans="1:6" s="12" customFormat="1" ht="25.5" x14ac:dyDescent="0.25">
      <c r="A85" s="113"/>
      <c r="B85" s="60" t="s">
        <v>11</v>
      </c>
      <c r="C85" s="24">
        <f t="shared" si="7"/>
        <v>319.01100000000002</v>
      </c>
      <c r="D85" s="24">
        <f>248.811+70.2</f>
        <v>319.01100000000002</v>
      </c>
      <c r="E85" s="24">
        <v>0</v>
      </c>
      <c r="F85" s="113"/>
    </row>
    <row r="86" spans="1:6" s="12" customFormat="1" ht="12.75" x14ac:dyDescent="0.25">
      <c r="A86" s="113"/>
      <c r="B86" s="60" t="s">
        <v>42</v>
      </c>
      <c r="C86" s="24">
        <f t="shared" si="7"/>
        <v>0.85</v>
      </c>
      <c r="D86" s="24">
        <v>0.85</v>
      </c>
      <c r="E86" s="24">
        <v>0</v>
      </c>
      <c r="F86" s="113"/>
    </row>
    <row r="87" spans="1:6" s="12" customFormat="1" ht="25.5" x14ac:dyDescent="0.25">
      <c r="A87" s="113"/>
      <c r="B87" s="60" t="s">
        <v>142</v>
      </c>
      <c r="C87" s="24">
        <f t="shared" si="7"/>
        <v>173.2</v>
      </c>
      <c r="D87" s="24">
        <v>173.2</v>
      </c>
      <c r="E87" s="24">
        <v>0</v>
      </c>
      <c r="F87" s="113"/>
    </row>
    <row r="88" spans="1:6" s="12" customFormat="1" ht="12" customHeight="1" x14ac:dyDescent="0.25">
      <c r="A88" s="113"/>
      <c r="B88" s="59" t="s">
        <v>13</v>
      </c>
      <c r="C88" s="13">
        <f>SUM(D88:E88)</f>
        <v>239.20000000000002</v>
      </c>
      <c r="D88" s="13">
        <f>235+1.8+2.3+0.1</f>
        <v>239.20000000000002</v>
      </c>
      <c r="E88" s="13">
        <v>0</v>
      </c>
      <c r="F88" s="113"/>
    </row>
    <row r="89" spans="1:6" s="12" customFormat="1" ht="25.5" customHeight="1" x14ac:dyDescent="0.25">
      <c r="A89" s="114"/>
      <c r="B89" s="59" t="s">
        <v>16</v>
      </c>
      <c r="C89" s="24">
        <f>SUM(D89:E89)</f>
        <v>2</v>
      </c>
      <c r="D89" s="24">
        <v>2</v>
      </c>
      <c r="E89" s="24">
        <v>0</v>
      </c>
      <c r="F89" s="113"/>
    </row>
    <row r="90" spans="1:6" s="12" customFormat="1" ht="12.75" x14ac:dyDescent="0.25">
      <c r="A90" s="117" t="s">
        <v>185</v>
      </c>
      <c r="B90" s="117"/>
      <c r="C90" s="14">
        <f>C91</f>
        <v>4787.3950000000004</v>
      </c>
      <c r="D90" s="14">
        <f>D91</f>
        <v>4787.3950000000004</v>
      </c>
      <c r="E90" s="14">
        <f>E91</f>
        <v>0</v>
      </c>
      <c r="F90" s="60"/>
    </row>
    <row r="91" spans="1:6" s="12" customFormat="1" ht="12.75" x14ac:dyDescent="0.25">
      <c r="A91" s="115" t="s">
        <v>97</v>
      </c>
      <c r="B91" s="116"/>
      <c r="C91" s="65">
        <f>SUM(C92:C100)</f>
        <v>4787.3950000000004</v>
      </c>
      <c r="D91" s="65">
        <f>SUM(D92:D100)</f>
        <v>4787.3950000000004</v>
      </c>
      <c r="E91" s="65">
        <f>SUM(E92:E100)</f>
        <v>0</v>
      </c>
      <c r="F91" s="60"/>
    </row>
    <row r="92" spans="1:6" s="12" customFormat="1" ht="25.5" customHeight="1" x14ac:dyDescent="0.25">
      <c r="A92" s="119" t="s">
        <v>176</v>
      </c>
      <c r="B92" s="60" t="s">
        <v>10</v>
      </c>
      <c r="C92" s="24">
        <f t="shared" ref="C92:C98" si="10">SUM(D92:E92)</f>
        <v>135.95999999999998</v>
      </c>
      <c r="D92" s="24">
        <f>119.96+16</f>
        <v>135.95999999999998</v>
      </c>
      <c r="E92" s="24">
        <v>0</v>
      </c>
      <c r="F92" s="122" t="s">
        <v>73</v>
      </c>
    </row>
    <row r="93" spans="1:6" s="12" customFormat="1" ht="25.5" x14ac:dyDescent="0.25">
      <c r="A93" s="120"/>
      <c r="B93" s="60" t="s">
        <v>15</v>
      </c>
      <c r="C93" s="24">
        <f>SUM(D93:E93)</f>
        <v>5.0549999999999997</v>
      </c>
      <c r="D93" s="24">
        <v>5.0549999999999997</v>
      </c>
      <c r="E93" s="24">
        <v>0</v>
      </c>
      <c r="F93" s="123"/>
    </row>
    <row r="94" spans="1:6" s="12" customFormat="1" ht="25.5" x14ac:dyDescent="0.25">
      <c r="A94" s="120"/>
      <c r="B94" s="60" t="s">
        <v>11</v>
      </c>
      <c r="C94" s="24">
        <f t="shared" si="10"/>
        <v>3195.65</v>
      </c>
      <c r="D94" s="24">
        <f>1914.201+428.436+699.188+153.825</f>
        <v>3195.65</v>
      </c>
      <c r="E94" s="24">
        <v>0</v>
      </c>
      <c r="F94" s="123"/>
    </row>
    <row r="95" spans="1:6" s="12" customFormat="1" ht="12.75" x14ac:dyDescent="0.25">
      <c r="A95" s="120"/>
      <c r="B95" s="60" t="s">
        <v>42</v>
      </c>
      <c r="C95" s="24">
        <f t="shared" si="10"/>
        <v>10.58</v>
      </c>
      <c r="D95" s="24">
        <v>10.58</v>
      </c>
      <c r="E95" s="24">
        <v>0</v>
      </c>
      <c r="F95" s="123"/>
    </row>
    <row r="96" spans="1:6" s="12" customFormat="1" ht="12.75" x14ac:dyDescent="0.25">
      <c r="A96" s="120"/>
      <c r="B96" s="60" t="s">
        <v>13</v>
      </c>
      <c r="C96" s="24">
        <f t="shared" si="10"/>
        <v>744.08999999999992</v>
      </c>
      <c r="D96" s="24">
        <f>500+16.304+15.486+7.3+7+198</f>
        <v>744.08999999999992</v>
      </c>
      <c r="E96" s="24">
        <v>0</v>
      </c>
      <c r="F96" s="123"/>
    </row>
    <row r="97" spans="1:6" s="12" customFormat="1" ht="25.5" x14ac:dyDescent="0.25">
      <c r="A97" s="120"/>
      <c r="B97" s="60" t="s">
        <v>177</v>
      </c>
      <c r="C97" s="24">
        <f t="shared" si="10"/>
        <v>331.46</v>
      </c>
      <c r="D97" s="24">
        <f>326.46+5</f>
        <v>331.46</v>
      </c>
      <c r="E97" s="24">
        <v>0</v>
      </c>
      <c r="F97" s="123"/>
    </row>
    <row r="98" spans="1:6" s="12" customFormat="1" ht="25.5" customHeight="1" x14ac:dyDescent="0.25">
      <c r="A98" s="121"/>
      <c r="B98" s="59" t="s">
        <v>16</v>
      </c>
      <c r="C98" s="24">
        <f t="shared" si="10"/>
        <v>4.5999999999999996</v>
      </c>
      <c r="D98" s="24">
        <v>4.5999999999999996</v>
      </c>
      <c r="E98" s="24">
        <v>0</v>
      </c>
      <c r="F98" s="124"/>
    </row>
    <row r="99" spans="1:6" s="12" customFormat="1" ht="38.25" x14ac:dyDescent="0.25">
      <c r="A99" s="112" t="s">
        <v>74</v>
      </c>
      <c r="B99" s="60" t="s">
        <v>143</v>
      </c>
      <c r="C99" s="24">
        <f>SUM(D99:E99)</f>
        <v>180</v>
      </c>
      <c r="D99" s="24">
        <v>180</v>
      </c>
      <c r="E99" s="24">
        <v>0</v>
      </c>
      <c r="F99" s="113"/>
    </row>
    <row r="100" spans="1:6" s="12" customFormat="1" ht="38.25" x14ac:dyDescent="0.25">
      <c r="A100" s="112"/>
      <c r="B100" s="60" t="s">
        <v>75</v>
      </c>
      <c r="C100" s="24">
        <f>SUM(D100:E100)</f>
        <v>180</v>
      </c>
      <c r="D100" s="24">
        <v>180</v>
      </c>
      <c r="E100" s="24">
        <v>0</v>
      </c>
      <c r="F100" s="114"/>
    </row>
    <row r="101" spans="1:6" s="6" customFormat="1" ht="12.75" x14ac:dyDescent="0.2">
      <c r="A101" s="126" t="s">
        <v>76</v>
      </c>
      <c r="B101" s="126"/>
      <c r="C101" s="27">
        <f>C102</f>
        <v>605</v>
      </c>
      <c r="D101" s="65">
        <f t="shared" ref="D101:E101" si="11">D102</f>
        <v>475</v>
      </c>
      <c r="E101" s="65">
        <f t="shared" si="11"/>
        <v>130</v>
      </c>
      <c r="F101" s="21"/>
    </row>
    <row r="102" spans="1:6" s="6" customFormat="1" ht="12.75" x14ac:dyDescent="0.2">
      <c r="A102" s="125" t="s">
        <v>98</v>
      </c>
      <c r="B102" s="125"/>
      <c r="C102" s="27">
        <f>SUM(C103)</f>
        <v>605</v>
      </c>
      <c r="D102" s="65">
        <f t="shared" ref="D102:E102" si="12">SUM(D103)</f>
        <v>475</v>
      </c>
      <c r="E102" s="65">
        <f t="shared" si="12"/>
        <v>130</v>
      </c>
      <c r="F102" s="21"/>
    </row>
    <row r="103" spans="1:6" s="6" customFormat="1" ht="114.75" x14ac:dyDescent="0.2">
      <c r="A103" s="19" t="s">
        <v>77</v>
      </c>
      <c r="B103" s="21" t="s">
        <v>78</v>
      </c>
      <c r="C103" s="13">
        <f>SUM(D103:E103)</f>
        <v>605</v>
      </c>
      <c r="D103" s="80">
        <v>475</v>
      </c>
      <c r="E103" s="80">
        <v>130</v>
      </c>
      <c r="F103" s="7" t="s">
        <v>79</v>
      </c>
    </row>
    <row r="104" spans="1:6" s="6" customFormat="1" ht="12.75" x14ac:dyDescent="0.2">
      <c r="A104" s="126" t="s">
        <v>80</v>
      </c>
      <c r="B104" s="126"/>
      <c r="C104" s="65">
        <f>C105</f>
        <v>3310</v>
      </c>
      <c r="D104" s="65">
        <f t="shared" ref="D104:E104" si="13">D105</f>
        <v>3310</v>
      </c>
      <c r="E104" s="65">
        <f t="shared" si="13"/>
        <v>0</v>
      </c>
      <c r="F104" s="7"/>
    </row>
    <row r="105" spans="1:6" s="6" customFormat="1" ht="12" x14ac:dyDescent="0.2">
      <c r="A105" s="143" t="s">
        <v>81</v>
      </c>
      <c r="B105" s="143"/>
      <c r="C105" s="144">
        <f>SUM(C107:C109)</f>
        <v>3310</v>
      </c>
      <c r="D105" s="144">
        <f t="shared" ref="D105:E105" si="14">SUM(D107:D109)</f>
        <v>3310</v>
      </c>
      <c r="E105" s="144">
        <f t="shared" si="14"/>
        <v>0</v>
      </c>
      <c r="F105" s="147"/>
    </row>
    <row r="106" spans="1:6" s="6" customFormat="1" ht="12" x14ac:dyDescent="0.2">
      <c r="A106" s="143"/>
      <c r="B106" s="143"/>
      <c r="C106" s="144"/>
      <c r="D106" s="144"/>
      <c r="E106" s="144"/>
      <c r="F106" s="147"/>
    </row>
    <row r="107" spans="1:6" s="6" customFormat="1" ht="89.25" x14ac:dyDescent="0.2">
      <c r="A107" s="19" t="s">
        <v>82</v>
      </c>
      <c r="B107" s="21" t="s">
        <v>83</v>
      </c>
      <c r="C107" s="80">
        <v>3000</v>
      </c>
      <c r="D107" s="5">
        <v>3000</v>
      </c>
      <c r="E107" s="5">
        <v>0</v>
      </c>
      <c r="F107" s="21" t="s">
        <v>84</v>
      </c>
    </row>
    <row r="108" spans="1:6" s="6" customFormat="1" ht="63.75" x14ac:dyDescent="0.2">
      <c r="A108" s="61" t="s">
        <v>159</v>
      </c>
      <c r="B108" s="62" t="s">
        <v>85</v>
      </c>
      <c r="C108" s="64">
        <f>SUM(D108:E108)</f>
        <v>10</v>
      </c>
      <c r="D108" s="64">
        <v>10</v>
      </c>
      <c r="E108" s="64">
        <v>0</v>
      </c>
      <c r="F108" s="62" t="s">
        <v>175</v>
      </c>
    </row>
    <row r="109" spans="1:6" s="6" customFormat="1" ht="51" x14ac:dyDescent="0.25">
      <c r="A109" s="77" t="s">
        <v>179</v>
      </c>
      <c r="B109" s="62" t="s">
        <v>180</v>
      </c>
      <c r="C109" s="64">
        <f>SUM(D109:E109)</f>
        <v>300</v>
      </c>
      <c r="D109" s="78">
        <v>300</v>
      </c>
      <c r="E109" s="64">
        <v>0</v>
      </c>
      <c r="F109" s="62" t="s">
        <v>181</v>
      </c>
    </row>
    <row r="110" spans="1:6" s="6" customFormat="1" ht="12.75" x14ac:dyDescent="0.2">
      <c r="A110" s="125" t="s">
        <v>86</v>
      </c>
      <c r="B110" s="125"/>
      <c r="C110" s="27">
        <f>SUM(C111:C111)</f>
        <v>9320</v>
      </c>
      <c r="D110" s="65">
        <f>SUM(D111:D111)</f>
        <v>9320</v>
      </c>
      <c r="E110" s="65">
        <f>SUM(E111:E111)</f>
        <v>0</v>
      </c>
      <c r="F110" s="21"/>
    </row>
    <row r="111" spans="1:6" s="6" customFormat="1" ht="54.75" customHeight="1" x14ac:dyDescent="0.2">
      <c r="A111" s="58" t="s">
        <v>87</v>
      </c>
      <c r="B111" s="21" t="s">
        <v>88</v>
      </c>
      <c r="C111" s="24">
        <f>SUM(D111:E111)</f>
        <v>9320</v>
      </c>
      <c r="D111" s="24">
        <v>9320</v>
      </c>
      <c r="E111" s="24">
        <v>0</v>
      </c>
      <c r="F111" s="60" t="s">
        <v>89</v>
      </c>
    </row>
    <row r="112" spans="1:6" x14ac:dyDescent="0.25">
      <c r="A112" s="12"/>
      <c r="B112" s="12"/>
      <c r="C112" s="12"/>
      <c r="D112" s="12"/>
      <c r="E112" s="12"/>
      <c r="F112" s="12"/>
    </row>
    <row r="113" spans="1:6" x14ac:dyDescent="0.25">
      <c r="A113" s="12"/>
      <c r="B113" s="12"/>
      <c r="C113" s="12"/>
      <c r="D113" s="12"/>
      <c r="E113" s="12"/>
      <c r="F113" s="12"/>
    </row>
    <row r="114" spans="1:6" x14ac:dyDescent="0.25">
      <c r="A114" s="12"/>
      <c r="B114" s="12"/>
      <c r="C114" s="12"/>
      <c r="D114" s="12"/>
      <c r="E114" s="12"/>
      <c r="F114" s="12"/>
    </row>
    <row r="115" spans="1:6" x14ac:dyDescent="0.25">
      <c r="A115" s="12"/>
      <c r="B115" s="12"/>
      <c r="C115" s="12"/>
      <c r="D115" s="12"/>
      <c r="E115" s="12"/>
      <c r="F115" s="12"/>
    </row>
    <row r="116" spans="1:6" x14ac:dyDescent="0.25">
      <c r="A116" s="12"/>
      <c r="B116" s="12"/>
      <c r="C116" s="12"/>
      <c r="D116" s="12"/>
      <c r="E116" s="12"/>
      <c r="F116" s="12"/>
    </row>
    <row r="117" spans="1:6" x14ac:dyDescent="0.25">
      <c r="A117" s="12"/>
      <c r="B117" s="12"/>
      <c r="C117" s="12"/>
      <c r="D117" s="12"/>
      <c r="E117" s="12"/>
      <c r="F117" s="12"/>
    </row>
    <row r="118" spans="1:6" x14ac:dyDescent="0.25">
      <c r="A118" s="12"/>
      <c r="B118" s="12"/>
      <c r="C118" s="12"/>
      <c r="D118" s="12"/>
      <c r="E118" s="12"/>
      <c r="F118" s="12"/>
    </row>
    <row r="119" spans="1:6" x14ac:dyDescent="0.25">
      <c r="A119" s="12"/>
      <c r="B119" s="12"/>
      <c r="C119" s="12"/>
      <c r="D119" s="12"/>
      <c r="E119" s="12"/>
      <c r="F119" s="12"/>
    </row>
    <row r="120" spans="1:6" x14ac:dyDescent="0.25">
      <c r="A120" s="12"/>
      <c r="B120" s="12"/>
      <c r="C120" s="12"/>
      <c r="D120" s="12"/>
      <c r="E120" s="12"/>
      <c r="F120" s="12"/>
    </row>
    <row r="121" spans="1:6" x14ac:dyDescent="0.25">
      <c r="A121" s="12"/>
      <c r="B121" s="12"/>
      <c r="C121" s="12"/>
      <c r="D121" s="12"/>
      <c r="E121" s="12"/>
      <c r="F121" s="12"/>
    </row>
    <row r="122" spans="1:6" x14ac:dyDescent="0.25">
      <c r="A122" s="12"/>
      <c r="B122" s="12"/>
      <c r="C122" s="12"/>
      <c r="D122" s="12"/>
      <c r="E122" s="12"/>
      <c r="F122" s="12"/>
    </row>
    <row r="123" spans="1:6" x14ac:dyDescent="0.25">
      <c r="A123" s="12"/>
      <c r="B123" s="12"/>
      <c r="C123" s="12"/>
      <c r="D123" s="12"/>
      <c r="E123" s="12"/>
      <c r="F123" s="12"/>
    </row>
    <row r="124" spans="1:6" x14ac:dyDescent="0.25">
      <c r="A124" s="12"/>
      <c r="B124" s="12"/>
      <c r="C124" s="12"/>
      <c r="D124" s="12"/>
      <c r="E124" s="12"/>
      <c r="F124" s="12"/>
    </row>
    <row r="125" spans="1:6" x14ac:dyDescent="0.25">
      <c r="A125" s="12"/>
      <c r="B125" s="12"/>
      <c r="C125" s="12"/>
      <c r="D125" s="12"/>
      <c r="E125" s="12"/>
      <c r="F125" s="12"/>
    </row>
    <row r="126" spans="1:6" x14ac:dyDescent="0.25">
      <c r="A126" s="12"/>
      <c r="B126" s="12"/>
      <c r="C126" s="12"/>
      <c r="D126" s="12"/>
      <c r="E126" s="12"/>
      <c r="F126" s="12"/>
    </row>
    <row r="127" spans="1:6" x14ac:dyDescent="0.25">
      <c r="A127" s="12"/>
      <c r="B127" s="12"/>
      <c r="C127" s="12"/>
      <c r="D127" s="12"/>
      <c r="E127" s="12"/>
      <c r="F127" s="12"/>
    </row>
    <row r="128" spans="1:6" x14ac:dyDescent="0.25">
      <c r="A128" s="12"/>
      <c r="B128" s="12"/>
      <c r="C128" s="12"/>
      <c r="D128" s="12"/>
      <c r="E128" s="12"/>
      <c r="F128" s="12"/>
    </row>
    <row r="129" spans="1:6" x14ac:dyDescent="0.25">
      <c r="A129" s="12"/>
      <c r="B129" s="12"/>
      <c r="C129" s="12"/>
      <c r="D129" s="12"/>
      <c r="E129" s="12"/>
      <c r="F129" s="12"/>
    </row>
    <row r="130" spans="1:6" x14ac:dyDescent="0.25">
      <c r="A130" s="12"/>
      <c r="B130" s="12"/>
      <c r="C130" s="12"/>
      <c r="D130" s="12"/>
      <c r="E130" s="12"/>
      <c r="F130" s="12"/>
    </row>
    <row r="131" spans="1:6" x14ac:dyDescent="0.25">
      <c r="A131" s="12"/>
      <c r="B131" s="12"/>
      <c r="C131" s="12"/>
      <c r="D131" s="12"/>
      <c r="E131" s="12"/>
      <c r="F131" s="12"/>
    </row>
    <row r="132" spans="1:6" x14ac:dyDescent="0.25">
      <c r="A132" s="12"/>
      <c r="B132" s="12"/>
      <c r="C132" s="12"/>
      <c r="D132" s="12"/>
      <c r="E132" s="12"/>
      <c r="F132" s="12"/>
    </row>
    <row r="133" spans="1:6" x14ac:dyDescent="0.25">
      <c r="A133" s="12"/>
      <c r="B133" s="12"/>
      <c r="C133" s="12"/>
      <c r="D133" s="12"/>
      <c r="E133" s="12"/>
      <c r="F133" s="12"/>
    </row>
    <row r="134" spans="1:6" x14ac:dyDescent="0.25">
      <c r="A134" s="12"/>
      <c r="B134" s="12"/>
      <c r="C134" s="12"/>
      <c r="D134" s="12"/>
      <c r="E134" s="12"/>
      <c r="F134" s="12"/>
    </row>
    <row r="135" spans="1:6" x14ac:dyDescent="0.25">
      <c r="A135" s="12"/>
      <c r="B135" s="12"/>
      <c r="C135" s="12"/>
      <c r="D135" s="12"/>
      <c r="E135" s="12"/>
      <c r="F135" s="12"/>
    </row>
    <row r="136" spans="1:6" x14ac:dyDescent="0.25">
      <c r="A136" s="12"/>
      <c r="B136" s="12"/>
      <c r="C136" s="12"/>
      <c r="D136" s="12"/>
      <c r="E136" s="12"/>
      <c r="F136" s="12"/>
    </row>
    <row r="137" spans="1:6" x14ac:dyDescent="0.25">
      <c r="A137" s="12"/>
      <c r="B137" s="12"/>
      <c r="C137" s="12"/>
      <c r="D137" s="12"/>
      <c r="E137" s="12"/>
      <c r="F137" s="12"/>
    </row>
    <row r="138" spans="1:6" x14ac:dyDescent="0.25">
      <c r="A138" s="12"/>
      <c r="B138" s="12"/>
      <c r="C138" s="12"/>
      <c r="D138" s="12"/>
      <c r="E138" s="12"/>
      <c r="F138" s="12"/>
    </row>
    <row r="139" spans="1:6" x14ac:dyDescent="0.25">
      <c r="A139" s="12"/>
      <c r="B139" s="12"/>
      <c r="C139" s="12"/>
      <c r="D139" s="12"/>
      <c r="E139" s="12"/>
      <c r="F139" s="12"/>
    </row>
    <row r="140" spans="1:6" x14ac:dyDescent="0.25">
      <c r="A140" s="12"/>
      <c r="B140" s="12"/>
      <c r="C140" s="12"/>
      <c r="D140" s="12"/>
      <c r="E140" s="12"/>
      <c r="F140" s="12"/>
    </row>
    <row r="141" spans="1:6" x14ac:dyDescent="0.25">
      <c r="A141" s="12"/>
      <c r="B141" s="12"/>
      <c r="C141" s="12"/>
      <c r="D141" s="12"/>
      <c r="E141" s="12"/>
      <c r="F141" s="12"/>
    </row>
  </sheetData>
  <mergeCells count="53">
    <mergeCell ref="F67:F68"/>
    <mergeCell ref="A61:B61"/>
    <mergeCell ref="A62:A63"/>
    <mergeCell ref="F62:F63"/>
    <mergeCell ref="A46:A52"/>
    <mergeCell ref="F46:F52"/>
    <mergeCell ref="A53:B53"/>
    <mergeCell ref="F54:F60"/>
    <mergeCell ref="F92:F98"/>
    <mergeCell ref="A99:A100"/>
    <mergeCell ref="F99:F100"/>
    <mergeCell ref="F70:F89"/>
    <mergeCell ref="A77:A83"/>
    <mergeCell ref="A84:A89"/>
    <mergeCell ref="A90:B90"/>
    <mergeCell ref="A91:B91"/>
    <mergeCell ref="F23:F24"/>
    <mergeCell ref="A29:A30"/>
    <mergeCell ref="F29:F30"/>
    <mergeCell ref="F39:F40"/>
    <mergeCell ref="A44:A45"/>
    <mergeCell ref="F44:F45"/>
    <mergeCell ref="A31:A37"/>
    <mergeCell ref="F31:F37"/>
    <mergeCell ref="A38:B38"/>
    <mergeCell ref="E105:E106"/>
    <mergeCell ref="F105:F106"/>
    <mergeCell ref="D105:D106"/>
    <mergeCell ref="A101:B101"/>
    <mergeCell ref="A102:B102"/>
    <mergeCell ref="A104:B104"/>
    <mergeCell ref="A16:B16"/>
    <mergeCell ref="A105:B106"/>
    <mergeCell ref="C105:C106"/>
    <mergeCell ref="A110:B110"/>
    <mergeCell ref="A65:B65"/>
    <mergeCell ref="A66:B66"/>
    <mergeCell ref="A54:A60"/>
    <mergeCell ref="A69:B69"/>
    <mergeCell ref="A70:A76"/>
    <mergeCell ref="A92:A98"/>
    <mergeCell ref="A20:B20"/>
    <mergeCell ref="A67:A68"/>
    <mergeCell ref="A21:B21"/>
    <mergeCell ref="A22:B22"/>
    <mergeCell ref="A9:F9"/>
    <mergeCell ref="A10:F10"/>
    <mergeCell ref="A11:F11"/>
    <mergeCell ref="A12:F12"/>
    <mergeCell ref="A14:A15"/>
    <mergeCell ref="B14:B15"/>
    <mergeCell ref="C14:E14"/>
    <mergeCell ref="F14:F15"/>
  </mergeCells>
  <pageMargins left="0.47244094488188981" right="0.19685039370078741" top="0.59" bottom="0.27559055118110237" header="0.31496062992125984" footer="0.31496062992125984"/>
  <pageSetup paperSize="9" orientation="landscape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R18"/>
  <sheetViews>
    <sheetView workbookViewId="0">
      <selection activeCell="A8" sqref="A2:XFD8"/>
    </sheetView>
  </sheetViews>
  <sheetFormatPr defaultRowHeight="15" x14ac:dyDescent="0.25"/>
  <cols>
    <col min="1" max="2" width="32.5703125" customWidth="1"/>
    <col min="3" max="10" width="14.5703125" customWidth="1"/>
    <col min="11" max="11" width="11.85546875" bestFit="1" customWidth="1"/>
    <col min="12" max="12" width="16" bestFit="1" customWidth="1"/>
    <col min="13" max="17" width="14.5703125" customWidth="1"/>
    <col min="18" max="18" width="24" customWidth="1"/>
  </cols>
  <sheetData>
    <row r="1" spans="1:18" x14ac:dyDescent="0.25">
      <c r="D1" s="9"/>
      <c r="E1" s="9"/>
      <c r="G1" s="9"/>
      <c r="H1" s="9"/>
      <c r="J1" s="9"/>
      <c r="K1" s="9"/>
      <c r="M1" s="9"/>
      <c r="N1" s="9"/>
      <c r="P1" s="9"/>
      <c r="Q1" s="9"/>
      <c r="R1" s="18"/>
    </row>
    <row r="2" spans="1:18" x14ac:dyDescent="0.25">
      <c r="A2" s="137" t="s">
        <v>186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1:18" x14ac:dyDescent="0.25">
      <c r="A3" s="154" t="s">
        <v>168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</row>
    <row r="4" spans="1:18" x14ac:dyDescent="0.25">
      <c r="A4" s="3"/>
      <c r="B4" s="3"/>
      <c r="C4" s="3"/>
      <c r="D4" s="3"/>
      <c r="E4" s="3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3"/>
    </row>
    <row r="5" spans="1:18" s="75" customFormat="1" ht="29.25" customHeight="1" x14ac:dyDescent="0.2">
      <c r="A5" s="155" t="s">
        <v>0</v>
      </c>
      <c r="B5" s="155" t="s">
        <v>1</v>
      </c>
      <c r="C5" s="157" t="s">
        <v>169</v>
      </c>
      <c r="D5" s="158"/>
      <c r="E5" s="159"/>
      <c r="F5" s="157" t="s">
        <v>170</v>
      </c>
      <c r="G5" s="158"/>
      <c r="H5" s="159"/>
      <c r="I5" s="157" t="s">
        <v>171</v>
      </c>
      <c r="J5" s="158"/>
      <c r="K5" s="159"/>
      <c r="L5" s="157" t="s">
        <v>172</v>
      </c>
      <c r="M5" s="158"/>
      <c r="N5" s="159"/>
      <c r="O5" s="157" t="s">
        <v>173</v>
      </c>
      <c r="P5" s="158"/>
      <c r="Q5" s="159"/>
      <c r="R5" s="155" t="s">
        <v>2</v>
      </c>
    </row>
    <row r="6" spans="1:18" s="75" customFormat="1" ht="29.25" customHeight="1" x14ac:dyDescent="0.2">
      <c r="A6" s="156"/>
      <c r="B6" s="156"/>
      <c r="C6" s="76" t="s">
        <v>3</v>
      </c>
      <c r="D6" s="76" t="s">
        <v>4</v>
      </c>
      <c r="E6" s="76" t="s">
        <v>5</v>
      </c>
      <c r="F6" s="76" t="s">
        <v>3</v>
      </c>
      <c r="G6" s="76" t="s">
        <v>4</v>
      </c>
      <c r="H6" s="76" t="s">
        <v>5</v>
      </c>
      <c r="I6" s="76" t="s">
        <v>3</v>
      </c>
      <c r="J6" s="76" t="s">
        <v>4</v>
      </c>
      <c r="K6" s="76" t="s">
        <v>5</v>
      </c>
      <c r="L6" s="76" t="s">
        <v>3</v>
      </c>
      <c r="M6" s="76" t="s">
        <v>4</v>
      </c>
      <c r="N6" s="76" t="s">
        <v>5</v>
      </c>
      <c r="O6" s="76" t="s">
        <v>3</v>
      </c>
      <c r="P6" s="76" t="s">
        <v>4</v>
      </c>
      <c r="Q6" s="76" t="s">
        <v>5</v>
      </c>
      <c r="R6" s="156"/>
    </row>
    <row r="7" spans="1:18" s="75" customFormat="1" ht="27.75" customHeight="1" x14ac:dyDescent="0.2">
      <c r="A7" s="157" t="s">
        <v>6</v>
      </c>
      <c r="B7" s="159"/>
      <c r="C7" s="73">
        <f>SUM(D7:E7)</f>
        <v>1783.3999999999999</v>
      </c>
      <c r="D7" s="73">
        <f>SUM(D8:D14)</f>
        <v>1733.3999999999999</v>
      </c>
      <c r="E7" s="73">
        <f>SUM(E8:E14)</f>
        <v>50</v>
      </c>
      <c r="F7" s="73">
        <f>SUM(G7:H7)</f>
        <v>2203.9</v>
      </c>
      <c r="G7" s="73">
        <f>SUM(G8:G14)</f>
        <v>2113.9</v>
      </c>
      <c r="H7" s="73">
        <f>SUM(H8:H14)</f>
        <v>90</v>
      </c>
      <c r="I7" s="73">
        <f>SUM(J7:K7)</f>
        <v>2645.8</v>
      </c>
      <c r="J7" s="73">
        <f>SUM(J8:J14)</f>
        <v>2575.8000000000002</v>
      </c>
      <c r="K7" s="73">
        <f>SUM(K8:K14)</f>
        <v>70</v>
      </c>
      <c r="L7" s="73">
        <f>SUM(M7:N7)</f>
        <v>3092.9</v>
      </c>
      <c r="M7" s="73">
        <f>SUM(M8:M14)</f>
        <v>2992.9</v>
      </c>
      <c r="N7" s="73">
        <f>SUM(N8:N14)</f>
        <v>100</v>
      </c>
      <c r="O7" s="73">
        <f>SUM(P7:Q7)</f>
        <v>3314</v>
      </c>
      <c r="P7" s="73">
        <f>SUM(P8:P14)</f>
        <v>3214</v>
      </c>
      <c r="Q7" s="73">
        <f>SUM(Q8:Q14)</f>
        <v>100</v>
      </c>
      <c r="R7" s="74"/>
    </row>
    <row r="8" spans="1:18" s="67" customFormat="1" ht="47.25" x14ac:dyDescent="0.25">
      <c r="A8" s="69" t="s">
        <v>7</v>
      </c>
      <c r="B8" s="68" t="s">
        <v>178</v>
      </c>
      <c r="C8" s="70">
        <f>SUM(D8:E8)</f>
        <v>80</v>
      </c>
      <c r="D8" s="70">
        <v>30</v>
      </c>
      <c r="E8" s="70">
        <v>50</v>
      </c>
      <c r="F8" s="70">
        <f>SUM(G8:H8)</f>
        <v>110</v>
      </c>
      <c r="G8" s="71">
        <v>20</v>
      </c>
      <c r="H8" s="70">
        <v>90</v>
      </c>
      <c r="I8" s="70">
        <f>SUM(J8:K8)</f>
        <v>125</v>
      </c>
      <c r="J8" s="71">
        <v>55</v>
      </c>
      <c r="K8" s="70">
        <v>70</v>
      </c>
      <c r="L8" s="70">
        <f>SUM(M8:N8)</f>
        <v>170</v>
      </c>
      <c r="M8" s="71">
        <v>70</v>
      </c>
      <c r="N8" s="70">
        <v>100</v>
      </c>
      <c r="O8" s="70">
        <f>SUM(P8:Q8)</f>
        <v>170</v>
      </c>
      <c r="P8" s="71">
        <v>70</v>
      </c>
      <c r="Q8" s="70">
        <v>100</v>
      </c>
      <c r="R8" s="151" t="s">
        <v>8</v>
      </c>
    </row>
    <row r="9" spans="1:18" s="67" customFormat="1" ht="63" x14ac:dyDescent="0.25">
      <c r="A9" s="69" t="s">
        <v>9</v>
      </c>
      <c r="B9" s="68" t="s">
        <v>10</v>
      </c>
      <c r="C9" s="70">
        <f t="shared" ref="C9:F14" si="0">SUM(D9:E9)</f>
        <v>27</v>
      </c>
      <c r="D9" s="70">
        <v>27</v>
      </c>
      <c r="E9" s="70">
        <v>0</v>
      </c>
      <c r="F9" s="70">
        <f t="shared" si="0"/>
        <v>50</v>
      </c>
      <c r="G9" s="71">
        <v>50</v>
      </c>
      <c r="H9" s="72">
        <v>0</v>
      </c>
      <c r="I9" s="70">
        <f t="shared" ref="I9:I14" si="1">SUM(J9:K9)</f>
        <v>70</v>
      </c>
      <c r="J9" s="71">
        <v>70</v>
      </c>
      <c r="K9" s="72">
        <v>0</v>
      </c>
      <c r="L9" s="70">
        <f t="shared" ref="L9:L14" si="2">SUM(M9:N9)</f>
        <v>70</v>
      </c>
      <c r="M9" s="71">
        <v>70</v>
      </c>
      <c r="N9" s="72">
        <v>0</v>
      </c>
      <c r="O9" s="70">
        <f t="shared" ref="O9:O14" si="3">SUM(P9:Q9)</f>
        <v>80</v>
      </c>
      <c r="P9" s="71">
        <v>80</v>
      </c>
      <c r="Q9" s="72">
        <v>0</v>
      </c>
      <c r="R9" s="152"/>
    </row>
    <row r="10" spans="1:18" s="67" customFormat="1" ht="47.25" x14ac:dyDescent="0.25">
      <c r="A10" s="69"/>
      <c r="B10" s="68" t="s">
        <v>11</v>
      </c>
      <c r="C10" s="70">
        <f t="shared" si="0"/>
        <v>1640</v>
      </c>
      <c r="D10" s="70">
        <v>1640</v>
      </c>
      <c r="E10" s="70">
        <v>0</v>
      </c>
      <c r="F10" s="70">
        <f t="shared" si="0"/>
        <v>2000</v>
      </c>
      <c r="G10" s="71">
        <v>2000</v>
      </c>
      <c r="H10" s="70">
        <v>0</v>
      </c>
      <c r="I10" s="70">
        <f t="shared" si="1"/>
        <v>2400</v>
      </c>
      <c r="J10" s="71">
        <v>2400</v>
      </c>
      <c r="K10" s="70">
        <v>0</v>
      </c>
      <c r="L10" s="70">
        <f t="shared" si="2"/>
        <v>2800</v>
      </c>
      <c r="M10" s="71">
        <v>2800</v>
      </c>
      <c r="N10" s="70">
        <v>0</v>
      </c>
      <c r="O10" s="70">
        <f t="shared" si="3"/>
        <v>3000</v>
      </c>
      <c r="P10" s="71">
        <v>3000</v>
      </c>
      <c r="Q10" s="70">
        <v>0</v>
      </c>
      <c r="R10" s="152"/>
    </row>
    <row r="11" spans="1:18" s="67" customFormat="1" ht="15.75" x14ac:dyDescent="0.25">
      <c r="A11" s="69"/>
      <c r="B11" s="68" t="s">
        <v>12</v>
      </c>
      <c r="C11" s="70">
        <f t="shared" si="0"/>
        <v>12.6</v>
      </c>
      <c r="D11" s="70">
        <v>12.6</v>
      </c>
      <c r="E11" s="70">
        <v>0</v>
      </c>
      <c r="F11" s="70">
        <f t="shared" si="0"/>
        <v>15</v>
      </c>
      <c r="G11" s="71">
        <v>15</v>
      </c>
      <c r="H11" s="70">
        <v>0</v>
      </c>
      <c r="I11" s="70">
        <f t="shared" si="1"/>
        <v>15</v>
      </c>
      <c r="J11" s="71">
        <v>15</v>
      </c>
      <c r="K11" s="70">
        <v>0</v>
      </c>
      <c r="L11" s="70">
        <f t="shared" si="2"/>
        <v>15</v>
      </c>
      <c r="M11" s="71">
        <v>15</v>
      </c>
      <c r="N11" s="70">
        <v>0</v>
      </c>
      <c r="O11" s="70">
        <f t="shared" si="3"/>
        <v>20</v>
      </c>
      <c r="P11" s="71">
        <v>20</v>
      </c>
      <c r="Q11" s="70">
        <v>0</v>
      </c>
      <c r="R11" s="152"/>
    </row>
    <row r="12" spans="1:18" s="67" customFormat="1" ht="31.5" x14ac:dyDescent="0.25">
      <c r="A12" s="69"/>
      <c r="B12" s="68" t="s">
        <v>13</v>
      </c>
      <c r="C12" s="70">
        <f t="shared" si="0"/>
        <v>7.8</v>
      </c>
      <c r="D12" s="70">
        <v>7.8</v>
      </c>
      <c r="E12" s="70">
        <v>0</v>
      </c>
      <c r="F12" s="70">
        <f t="shared" si="0"/>
        <v>12</v>
      </c>
      <c r="G12" s="71">
        <v>12</v>
      </c>
      <c r="H12" s="70">
        <v>0</v>
      </c>
      <c r="I12" s="70">
        <f t="shared" si="1"/>
        <v>13</v>
      </c>
      <c r="J12" s="71">
        <v>13</v>
      </c>
      <c r="K12" s="70">
        <v>0</v>
      </c>
      <c r="L12" s="70">
        <f t="shared" si="2"/>
        <v>9</v>
      </c>
      <c r="M12" s="71">
        <v>9</v>
      </c>
      <c r="N12" s="70">
        <v>0</v>
      </c>
      <c r="O12" s="70">
        <f t="shared" si="3"/>
        <v>10</v>
      </c>
      <c r="P12" s="71">
        <v>10</v>
      </c>
      <c r="Q12" s="70">
        <v>0</v>
      </c>
      <c r="R12" s="152"/>
    </row>
    <row r="13" spans="1:18" s="67" customFormat="1" ht="31.5" x14ac:dyDescent="0.25">
      <c r="A13" s="69"/>
      <c r="B13" s="68" t="s">
        <v>14</v>
      </c>
      <c r="C13" s="70">
        <f t="shared" si="0"/>
        <v>14.5</v>
      </c>
      <c r="D13" s="70">
        <v>14.5</v>
      </c>
      <c r="E13" s="70">
        <v>0</v>
      </c>
      <c r="F13" s="70">
        <f t="shared" si="0"/>
        <v>15.5</v>
      </c>
      <c r="G13" s="71">
        <v>15.5</v>
      </c>
      <c r="H13" s="70">
        <v>0</v>
      </c>
      <c r="I13" s="70">
        <f t="shared" si="1"/>
        <v>20</v>
      </c>
      <c r="J13" s="71">
        <v>20</v>
      </c>
      <c r="K13" s="70">
        <v>0</v>
      </c>
      <c r="L13" s="70">
        <f t="shared" si="2"/>
        <v>25</v>
      </c>
      <c r="M13" s="71">
        <v>25</v>
      </c>
      <c r="N13" s="70">
        <v>0</v>
      </c>
      <c r="O13" s="70">
        <f t="shared" si="3"/>
        <v>30</v>
      </c>
      <c r="P13" s="71">
        <v>30</v>
      </c>
      <c r="Q13" s="70">
        <v>0</v>
      </c>
      <c r="R13" s="152"/>
    </row>
    <row r="14" spans="1:18" s="67" customFormat="1" ht="47.25" x14ac:dyDescent="0.25">
      <c r="A14" s="69"/>
      <c r="B14" s="68" t="s">
        <v>15</v>
      </c>
      <c r="C14" s="70">
        <f t="shared" si="0"/>
        <v>1.5</v>
      </c>
      <c r="D14" s="70">
        <v>1.5</v>
      </c>
      <c r="E14" s="70">
        <v>0</v>
      </c>
      <c r="F14" s="70">
        <f t="shared" si="0"/>
        <v>1.4</v>
      </c>
      <c r="G14" s="71">
        <v>1.4</v>
      </c>
      <c r="H14" s="70">
        <v>0</v>
      </c>
      <c r="I14" s="70">
        <f t="shared" si="1"/>
        <v>2.8</v>
      </c>
      <c r="J14" s="71">
        <v>2.8</v>
      </c>
      <c r="K14" s="70">
        <v>0</v>
      </c>
      <c r="L14" s="70">
        <f t="shared" si="2"/>
        <v>3.9</v>
      </c>
      <c r="M14" s="71">
        <v>3.9</v>
      </c>
      <c r="N14" s="70">
        <v>0</v>
      </c>
      <c r="O14" s="70">
        <f t="shared" si="3"/>
        <v>4</v>
      </c>
      <c r="P14" s="71">
        <v>4</v>
      </c>
      <c r="Q14" s="70">
        <v>0</v>
      </c>
      <c r="R14" s="153"/>
    </row>
    <row r="18" spans="1:1" x14ac:dyDescent="0.25">
      <c r="A18" s="4"/>
    </row>
  </sheetData>
  <mergeCells count="12">
    <mergeCell ref="R8:R14"/>
    <mergeCell ref="A2:R2"/>
    <mergeCell ref="A3:R3"/>
    <mergeCell ref="A5:A6"/>
    <mergeCell ref="B5:B6"/>
    <mergeCell ref="C5:E5"/>
    <mergeCell ref="R5:R6"/>
    <mergeCell ref="O5:Q5"/>
    <mergeCell ref="F5:H5"/>
    <mergeCell ref="L5:N5"/>
    <mergeCell ref="I5:K5"/>
    <mergeCell ref="A7:B7"/>
  </mergeCells>
  <pageMargins left="0.52" right="0.16" top="0.75" bottom="0.75" header="0.3" footer="0.3"/>
  <pageSetup paperSize="9" scale="4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'1'!Заголовки_для_печати</vt:lpstr>
      <vt:lpstr>'2'!Заголовки_для_печати</vt:lpstr>
      <vt:lpstr>'8'!Заголовки_для_печати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2025-04-01T08:47:24Z</dcterms:modified>
</cp:coreProperties>
</file>